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30\Neuentwürfe_Arbeitsmittel_EFP\Inko_vereinfacht_2020\WMO\"/>
    </mc:Choice>
  </mc:AlternateContent>
  <workbookProtection workbookPassword="C2E6" lockStructure="1"/>
  <bookViews>
    <workbookView xWindow="0" yWindow="0" windowWidth="28590" windowHeight="8565" tabRatio="884"/>
  </bookViews>
  <sheets>
    <sheet name="Investitionskonzept" sheetId="1" r:id="rId1"/>
    <sheet name="Fördergrunddaten" sheetId="3" r:id="rId2"/>
    <sheet name="Vorhabenbeschreibung" sheetId="2" r:id="rId3"/>
    <sheet name="Hilfsblätter" sheetId="14" r:id="rId4"/>
    <sheet name="Evaluierung" sheetId="5" r:id="rId5"/>
    <sheet name="Fö-Gegenstand Kostengruppe" sheetId="8" r:id="rId6"/>
  </sheets>
  <definedNames>
    <definedName name="_xlnm._FilterDatabase" localSheetId="5" hidden="1">'Fö-Gegenstand Kostengruppe'!$A$1:$B$1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O42" i="1"/>
  <c r="G16" i="3" l="1"/>
  <c r="G17" i="3"/>
  <c r="G18" i="3"/>
  <c r="G15" i="3"/>
  <c r="G22" i="3" s="1"/>
  <c r="F16" i="3"/>
  <c r="F17" i="3"/>
  <c r="F18" i="3"/>
  <c r="F15" i="3"/>
  <c r="F22" i="3" s="1"/>
  <c r="D20" i="3" l="1"/>
  <c r="O39" i="1" l="1"/>
  <c r="O38" i="1"/>
  <c r="I88" i="5"/>
  <c r="I79" i="5"/>
  <c r="D32" i="3" l="1"/>
  <c r="K53" i="1" l="1"/>
  <c r="Q57" i="14" l="1"/>
  <c r="T55" i="14"/>
  <c r="T56" i="14"/>
  <c r="T53" i="14"/>
  <c r="R57" i="14"/>
  <c r="S57" i="14"/>
  <c r="T57" i="14" l="1"/>
  <c r="T54" i="14"/>
  <c r="P3" i="14" l="1"/>
  <c r="E3" i="14"/>
  <c r="G13" i="14" l="1"/>
  <c r="H13" i="14"/>
  <c r="I13" i="14"/>
  <c r="F13" i="14"/>
  <c r="I57" i="14" l="1"/>
  <c r="H57" i="14"/>
  <c r="G57" i="14"/>
  <c r="F57" i="14"/>
  <c r="J56" i="14"/>
  <c r="J55" i="14"/>
  <c r="J54" i="14"/>
  <c r="F29" i="1" s="1"/>
  <c r="J53" i="14"/>
  <c r="S51" i="14"/>
  <c r="R51" i="14"/>
  <c r="Q51" i="14"/>
  <c r="T51" i="14" s="1"/>
  <c r="I51" i="14"/>
  <c r="H51" i="14"/>
  <c r="G51" i="14"/>
  <c r="F51" i="14"/>
  <c r="T50" i="14"/>
  <c r="J50" i="14"/>
  <c r="T49" i="14"/>
  <c r="J49" i="14"/>
  <c r="S48" i="14"/>
  <c r="R48" i="14"/>
  <c r="Q48" i="14"/>
  <c r="T48" i="14" s="1"/>
  <c r="I48" i="14"/>
  <c r="H48" i="14"/>
  <c r="G48" i="14"/>
  <c r="F48" i="14"/>
  <c r="T47" i="14"/>
  <c r="J47" i="14"/>
  <c r="T46" i="14"/>
  <c r="T45" i="14"/>
  <c r="J45" i="14"/>
  <c r="T44" i="14"/>
  <c r="J44" i="14"/>
  <c r="T42" i="14"/>
  <c r="J42" i="14"/>
  <c r="T41" i="14"/>
  <c r="J41" i="14"/>
  <c r="T40" i="14"/>
  <c r="J40" i="14"/>
  <c r="S39" i="14"/>
  <c r="R39" i="14"/>
  <c r="Q39" i="14"/>
  <c r="T39" i="14" s="1"/>
  <c r="I39" i="14"/>
  <c r="H39" i="14"/>
  <c r="G39" i="14"/>
  <c r="F39" i="14"/>
  <c r="T38" i="14"/>
  <c r="J38" i="14"/>
  <c r="T37" i="14"/>
  <c r="J37" i="14"/>
  <c r="T36" i="14"/>
  <c r="J36" i="14"/>
  <c r="T35" i="14"/>
  <c r="J35" i="14"/>
  <c r="T33" i="14"/>
  <c r="M33" i="14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J33" i="14"/>
  <c r="B33" i="14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T32" i="14"/>
  <c r="J32" i="14"/>
  <c r="T30" i="14"/>
  <c r="J30" i="14"/>
  <c r="F25" i="1" s="1"/>
  <c r="T29" i="14"/>
  <c r="J29" i="14"/>
  <c r="T27" i="14"/>
  <c r="J27" i="14"/>
  <c r="T26" i="14"/>
  <c r="J26" i="14"/>
  <c r="T25" i="14"/>
  <c r="J25" i="14"/>
  <c r="T24" i="14"/>
  <c r="J24" i="14"/>
  <c r="T23" i="14"/>
  <c r="J23" i="14"/>
  <c r="T22" i="14"/>
  <c r="J22" i="14"/>
  <c r="T21" i="14"/>
  <c r="J21" i="14"/>
  <c r="F26" i="1" s="1"/>
  <c r="T20" i="14"/>
  <c r="J20" i="14"/>
  <c r="T19" i="14"/>
  <c r="J19" i="14"/>
  <c r="T18" i="14"/>
  <c r="J18" i="14"/>
  <c r="T17" i="14"/>
  <c r="J17" i="14"/>
  <c r="T16" i="14"/>
  <c r="J16" i="14"/>
  <c r="T15" i="14"/>
  <c r="J15" i="14"/>
  <c r="T14" i="14"/>
  <c r="J14" i="14"/>
  <c r="S13" i="14"/>
  <c r="S28" i="14" s="1"/>
  <c r="S31" i="14" s="1"/>
  <c r="S34" i="14" s="1"/>
  <c r="R13" i="14"/>
  <c r="R28" i="14" s="1"/>
  <c r="R31" i="14" s="1"/>
  <c r="R34" i="14" s="1"/>
  <c r="R43" i="14" s="1"/>
  <c r="R52" i="14" s="1"/>
  <c r="Q28" i="14"/>
  <c r="I28" i="14"/>
  <c r="I31" i="14" s="1"/>
  <c r="I34" i="14" s="1"/>
  <c r="H28" i="14"/>
  <c r="H31" i="14" s="1"/>
  <c r="H34" i="14" s="1"/>
  <c r="G28" i="14"/>
  <c r="G31" i="14" s="1"/>
  <c r="G34" i="14" s="1"/>
  <c r="F28" i="14"/>
  <c r="F31" i="14" s="1"/>
  <c r="F34" i="14" s="1"/>
  <c r="T12" i="14"/>
  <c r="J12" i="14"/>
  <c r="T11" i="14"/>
  <c r="J11" i="14"/>
  <c r="T10" i="14"/>
  <c r="J10" i="14"/>
  <c r="T9" i="14"/>
  <c r="J9" i="14"/>
  <c r="T8" i="14"/>
  <c r="J8" i="14"/>
  <c r="T7" i="14"/>
  <c r="J7" i="14"/>
  <c r="M6" i="14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I43" i="14" l="1"/>
  <c r="I52" i="14" s="1"/>
  <c r="J57" i="14"/>
  <c r="F28" i="1" s="1"/>
  <c r="J51" i="14"/>
  <c r="F23" i="1" s="1"/>
  <c r="S43" i="14"/>
  <c r="S52" i="14" s="1"/>
  <c r="F43" i="14"/>
  <c r="F52" i="14" s="1"/>
  <c r="G43" i="14"/>
  <c r="G52" i="14" s="1"/>
  <c r="J39" i="14"/>
  <c r="H43" i="14"/>
  <c r="H52" i="14" s="1"/>
  <c r="J48" i="14"/>
  <c r="F22" i="1" s="1"/>
  <c r="T28" i="14"/>
  <c r="Q31" i="14"/>
  <c r="J13" i="14"/>
  <c r="T13" i="14"/>
  <c r="F20" i="1" l="1"/>
  <c r="J28" i="14"/>
  <c r="J31" i="14" s="1"/>
  <c r="J34" i="14" s="1"/>
  <c r="J43" i="14" s="1"/>
  <c r="Q34" i="14"/>
  <c r="T31" i="14"/>
  <c r="J52" i="14" l="1"/>
  <c r="T34" i="14"/>
  <c r="Q43" i="14"/>
  <c r="T43" i="14" l="1"/>
  <c r="Q52" i="14"/>
  <c r="T52" i="14" s="1"/>
  <c r="F21" i="1" l="1"/>
  <c r="F24" i="1" s="1"/>
  <c r="S42" i="1" l="1"/>
  <c r="V42" i="1"/>
  <c r="V40" i="1"/>
  <c r="V38" i="1"/>
  <c r="J7" i="3" l="1"/>
  <c r="O40" i="1" l="1"/>
  <c r="J8" i="3"/>
  <c r="J9" i="3"/>
  <c r="J10" i="3"/>
  <c r="J11" i="3"/>
  <c r="F64" i="1" l="1"/>
  <c r="K39" i="1" l="1"/>
  <c r="K40" i="1"/>
  <c r="K41" i="1"/>
  <c r="K42" i="1"/>
  <c r="K38" i="1"/>
  <c r="F63" i="1" l="1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L41" i="1" l="1"/>
  <c r="S41" i="1" s="1"/>
  <c r="G56" i="1" l="1"/>
  <c r="I486" i="5" l="1"/>
  <c r="I369" i="5"/>
  <c r="I366" i="5"/>
  <c r="I359" i="5"/>
  <c r="I360" i="5" s="1"/>
  <c r="I355" i="5"/>
  <c r="I346" i="5"/>
  <c r="I334" i="5"/>
  <c r="I396" i="5" s="1"/>
  <c r="I213" i="5"/>
  <c r="I212" i="5" s="1"/>
  <c r="I204" i="5"/>
  <c r="I203" i="5" s="1"/>
  <c r="I92" i="5"/>
  <c r="I87" i="5"/>
  <c r="I83" i="5"/>
  <c r="I82" i="5" s="1"/>
  <c r="I78" i="5"/>
  <c r="I221" i="5"/>
  <c r="I6" i="5"/>
  <c r="I91" i="5" l="1"/>
  <c r="I86" i="5"/>
  <c r="I351" i="5"/>
  <c r="I77" i="5"/>
  <c r="G55" i="1" l="1"/>
  <c r="L53" i="1" l="1"/>
  <c r="M55" i="1"/>
  <c r="G57" i="1"/>
  <c r="G43" i="1" l="1"/>
  <c r="O20" i="1"/>
  <c r="I481" i="5" l="1"/>
  <c r="F27" i="1"/>
  <c r="I361" i="5"/>
  <c r="L40" i="1"/>
  <c r="S40" i="1" s="1"/>
  <c r="L38" i="1"/>
  <c r="L42" i="1"/>
  <c r="G44" i="1"/>
  <c r="S38" i="1" l="1"/>
  <c r="W38" i="1"/>
  <c r="W42" i="1"/>
  <c r="L39" i="1"/>
  <c r="G45" i="1"/>
  <c r="S39" i="1" l="1"/>
  <c r="S43" i="1" s="1"/>
  <c r="X42" i="1" s="1"/>
  <c r="W40" i="1"/>
  <c r="W45" i="1" s="1"/>
  <c r="T39" i="1" l="1"/>
  <c r="T40" i="1"/>
  <c r="T41" i="1"/>
  <c r="T42" i="1"/>
  <c r="X40" i="1"/>
  <c r="X45" i="1" s="1"/>
  <c r="T38" i="1"/>
  <c r="W44" i="1"/>
  <c r="X38" i="1"/>
  <c r="F66" i="1" l="1"/>
  <c r="F67" i="1"/>
  <c r="F68" i="1"/>
  <c r="T49" i="1"/>
  <c r="V49" i="1" s="1"/>
  <c r="T43" i="1"/>
  <c r="X44" i="1"/>
  <c r="I496" i="5" l="1"/>
  <c r="I498" i="5" l="1"/>
  <c r="I497" i="5"/>
  <c r="I490" i="5"/>
  <c r="M44" i="1"/>
  <c r="M43" i="1" l="1"/>
  <c r="I480" i="5"/>
  <c r="O27" i="1" l="1"/>
  <c r="O26" i="1"/>
  <c r="I408" i="5" s="1"/>
  <c r="M70" i="1"/>
  <c r="I495" i="5"/>
  <c r="I494" i="5"/>
  <c r="I423" i="5" s="1"/>
  <c r="I523" i="5"/>
  <c r="I524" i="5" s="1"/>
  <c r="F65" i="1"/>
  <c r="I519" i="5" l="1"/>
  <c r="I65" i="1"/>
  <c r="I431" i="5"/>
  <c r="I428" i="5"/>
  <c r="G70" i="1"/>
  <c r="I520" i="5" s="1"/>
  <c r="O28" i="1"/>
  <c r="O29" i="1" l="1"/>
  <c r="I421" i="5" s="1"/>
  <c r="I417" i="5"/>
  <c r="I422" i="5" l="1"/>
  <c r="I413" i="5"/>
</calcChain>
</file>

<file path=xl/comments1.xml><?xml version="1.0" encoding="utf-8"?>
<comments xmlns="http://schemas.openxmlformats.org/spreadsheetml/2006/main">
  <authors>
    <author>Stefan Räsch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Normales Gebiet
1 = Berggebiet
2 = sonstiges benachteiligtes Gebiet
3 = Gebiet mit spezifischen Nachteilen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Einzelunternehmen
2 = GbR
3 = GmbH &amp; Co. KG
4= GmbH
5 = Genossenschaft
6 = Aktiengesellschaft
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>Ausfüllhinweis:
0 = kein Zusammenschluss
1 = Teil-Zusammenschluss
2 = vollständiger Zusammenschluss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Haupterwerb
2 = Nebenerwerb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Ackerbaubetrieb
2 = Gartenbaubetrieb
3 = Weinbaubetrieb
4 = Obstbaubetrieb
5 = sonstiger Betrieb (Mischbetrieb)
6 = Milchviehbetrieb
7 = Fleischviehbetrieb
8 = Schweinebetrieb
9 = Geflügelbetrieb
10 = sonstiger Tierhaltungsbetrieb
12 = gemischter Land- und Forstwirtschaftsbetrieb
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 xml:space="preserve">Ausfüllhinweis:
0 = Konventionell
1 = Ökologisch
2 = Ökologisch in Umstellung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Brutto
2 = Netto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Pauschalierung
2 = Regelbesteuerung
</t>
        </r>
      </text>
    </comment>
    <comment ref="I46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</commentList>
</comments>
</file>

<file path=xl/sharedStrings.xml><?xml version="1.0" encoding="utf-8"?>
<sst xmlns="http://schemas.openxmlformats.org/spreadsheetml/2006/main" count="1886" uniqueCount="654">
  <si>
    <t>1. Allgemeine Betriebsangaben</t>
  </si>
  <si>
    <t>276 07</t>
  </si>
  <si>
    <t>Ist</t>
  </si>
  <si>
    <t>Ziel</t>
  </si>
  <si>
    <t>Arbeitskräfte</t>
  </si>
  <si>
    <t>(t)</t>
  </si>
  <si>
    <t>bewirtschaftet</t>
  </si>
  <si>
    <t>Anzahl</t>
  </si>
  <si>
    <t>Betriebsfläche</t>
  </si>
  <si>
    <t>davon landwirt. genutzte Fläche (LN)</t>
  </si>
  <si>
    <t>davon Ertragsrebfläche (ER)</t>
  </si>
  <si>
    <t>2. Erfolgsrechnung</t>
  </si>
  <si>
    <r>
      <t xml:space="preserve">Ergebnisauswertung </t>
    </r>
    <r>
      <rPr>
        <b/>
        <sz val="5"/>
        <rFont val="Arial"/>
        <family val="2"/>
      </rPr>
      <t>(aus letzter vorliegender Buchführung)</t>
    </r>
  </si>
  <si>
    <t>EUR</t>
  </si>
  <si>
    <t>wirtschaftliche Entwicklung</t>
  </si>
  <si>
    <r>
      <t xml:space="preserve">Betriebliche Erträge </t>
    </r>
    <r>
      <rPr>
        <sz val="6"/>
        <rFont val="Arial"/>
        <family val="2"/>
      </rPr>
      <t>( Umsatzerlöse, sonst. Erträge)</t>
    </r>
  </si>
  <si>
    <r>
      <t xml:space="preserve">Ergebnis Ist </t>
    </r>
    <r>
      <rPr>
        <sz val="6"/>
        <rFont val="Arial"/>
        <family val="2"/>
      </rPr>
      <t>(Gewinn/Verlust)</t>
    </r>
  </si>
  <si>
    <t xml:space="preserve"> </t>
  </si>
  <si>
    <t xml:space="preserve"> +</t>
  </si>
  <si>
    <t xml:space="preserve"> -</t>
  </si>
  <si>
    <t>Entnahmen</t>
  </si>
  <si>
    <t>Einlagen</t>
  </si>
  <si>
    <t xml:space="preserve"> =</t>
  </si>
  <si>
    <t>Eigenkapitalbildung</t>
  </si>
  <si>
    <t>Zinsaufwendungen für Verbindlichkeiten</t>
  </si>
  <si>
    <r>
      <t>Abschreibungen</t>
    </r>
    <r>
      <rPr>
        <sz val="6"/>
        <rFont val="Arial"/>
        <family val="2"/>
      </rPr>
      <t xml:space="preserve"> (Afa)</t>
    </r>
  </si>
  <si>
    <r>
      <t xml:space="preserve">Afa für Investitionen </t>
    </r>
    <r>
      <rPr>
        <sz val="6"/>
        <rFont val="Arial"/>
        <family val="2"/>
      </rPr>
      <t>(siehe Nr. 3)</t>
    </r>
  </si>
  <si>
    <t>%</t>
  </si>
  <si>
    <t>Kapitaldienstgrenze</t>
  </si>
  <si>
    <r>
      <t xml:space="preserve">Unterhaltung für Investitionen </t>
    </r>
    <r>
      <rPr>
        <sz val="6"/>
        <rFont val="Arial"/>
        <family val="2"/>
      </rPr>
      <t>(siehe Nr. 3)</t>
    </r>
  </si>
  <si>
    <r>
      <t xml:space="preserve">Eigenkapital </t>
    </r>
    <r>
      <rPr>
        <sz val="6"/>
        <rFont val="Arial"/>
        <family val="2"/>
      </rPr>
      <t>(aufgrund Schlussbilanz)</t>
    </r>
  </si>
  <si>
    <t>Verbindlichkeiten insgesamt</t>
  </si>
  <si>
    <r>
      <t xml:space="preserve">Ergebnis Ziel </t>
    </r>
    <r>
      <rPr>
        <sz val="6"/>
        <rFont val="Arial"/>
        <family val="2"/>
      </rPr>
      <t>(Gewinn/Verlust)</t>
    </r>
  </si>
  <si>
    <t>3. Investitionsvorhaben</t>
  </si>
  <si>
    <t>. / .</t>
  </si>
  <si>
    <t>Fördergegenstände</t>
  </si>
  <si>
    <t>Investitionsvolumen</t>
  </si>
  <si>
    <t>Rabatte/ Skonti/</t>
  </si>
  <si>
    <t>Umsatzsteuer</t>
  </si>
  <si>
    <t>Fördersatz</t>
  </si>
  <si>
    <t>brutto</t>
  </si>
  <si>
    <t>Nachlässe</t>
  </si>
  <si>
    <t>netto</t>
  </si>
  <si>
    <t>Bruttoinvestitionsvolumen</t>
  </si>
  <si>
    <t>nicht förderf. Invest-volumen</t>
  </si>
  <si>
    <t>=</t>
  </si>
  <si>
    <t>Rabatte, Skonti, Nachlässe</t>
  </si>
  <si>
    <t>förderfähiges Invest-volumen</t>
  </si>
  <si>
    <t>Finanzierungsmittel</t>
  </si>
  <si>
    <t>bare Eigenmittel</t>
  </si>
  <si>
    <r>
      <t xml:space="preserve"> + Fremdmittel </t>
    </r>
    <r>
      <rPr>
        <sz val="6"/>
        <rFont val="Arial"/>
        <family val="2"/>
      </rPr>
      <t>(Kredite, Darlehen)</t>
    </r>
  </si>
  <si>
    <t>AFP</t>
  </si>
  <si>
    <t>Finanzierungsmittel gesamt</t>
  </si>
  <si>
    <t>5. Vorhabenbeschreibung</t>
  </si>
  <si>
    <t>Erläutern Sie nachfolgend kurz die Vorteilhaftigkeit und den Bedarf der durchzuführenden Investition:</t>
  </si>
  <si>
    <t>Fördergrunddaten</t>
  </si>
  <si>
    <t>Beantragte Förderung:</t>
  </si>
  <si>
    <t>VARIABLENLISTE</t>
  </si>
  <si>
    <t>Allgemeines/Faktorausstattung/Betriebsspiegel</t>
  </si>
  <si>
    <t>NR</t>
  </si>
  <si>
    <t>Code BML-Abschluss</t>
  </si>
  <si>
    <t>EU-Fördernummer (12-stellig)</t>
  </si>
  <si>
    <t>Nr.</t>
  </si>
  <si>
    <t>Buchstelle</t>
  </si>
  <si>
    <t>0001/2</t>
  </si>
  <si>
    <t>Betriebsnummer bei der Buchstelle</t>
  </si>
  <si>
    <t>0002/2</t>
  </si>
  <si>
    <t>Bundesland</t>
  </si>
  <si>
    <t>0003/2</t>
  </si>
  <si>
    <t>Regierungsbezirk</t>
  </si>
  <si>
    <t>0004/2</t>
  </si>
  <si>
    <t>Landkreisnummer</t>
  </si>
  <si>
    <t>0005/2</t>
  </si>
  <si>
    <t>Datum der IK-Erstellung</t>
  </si>
  <si>
    <t>Datum</t>
  </si>
  <si>
    <t>Datum der IK-Ergänzung</t>
  </si>
  <si>
    <t>Datum der Antragstellung (Posteingang DLR Mosel)</t>
  </si>
  <si>
    <t>Datum der Antragbewilligung</t>
  </si>
  <si>
    <t>Benachteiligtes Gebiet (entspr. Monitoring)</t>
  </si>
  <si>
    <t>Code</t>
  </si>
  <si>
    <t>Rechtsform</t>
  </si>
  <si>
    <t>Betriebszusammenschluss</t>
  </si>
  <si>
    <t>Anzahl der Ausgangsbetriebe</t>
  </si>
  <si>
    <t>Produktionsrichtung</t>
  </si>
  <si>
    <t>Benacht. Gebiet</t>
  </si>
  <si>
    <t>Betriebszus.-schluss</t>
  </si>
  <si>
    <t>Sozialökonom. Typ</t>
  </si>
  <si>
    <t>Bewirtschaftungsform</t>
  </si>
  <si>
    <t>Verbuchung</t>
  </si>
  <si>
    <t>Aussiedlung</t>
  </si>
  <si>
    <t>Schutzgebiet</t>
  </si>
  <si>
    <t>Geschlecht</t>
  </si>
  <si>
    <t>Ausbildung</t>
  </si>
  <si>
    <t>Folgemaßnahme</t>
  </si>
  <si>
    <t>Jahr des Zusammenschlusses</t>
  </si>
  <si>
    <t>Jahr</t>
  </si>
  <si>
    <t>Ackerbau</t>
  </si>
  <si>
    <t>Normalgebiet</t>
  </si>
  <si>
    <t>Einzelunternehmen</t>
  </si>
  <si>
    <t>Nein</t>
  </si>
  <si>
    <t>Haupterwerb</t>
  </si>
  <si>
    <t>Konventionell</t>
  </si>
  <si>
    <t>Brutto</t>
  </si>
  <si>
    <t>Pauschalierung</t>
  </si>
  <si>
    <t>Ja</t>
  </si>
  <si>
    <t>Männlich</t>
  </si>
  <si>
    <t>LW: Fachschule</t>
  </si>
  <si>
    <t>Ausgleichsmaßnahmen</t>
  </si>
  <si>
    <t>Sozialökonom. Betriebstyp</t>
  </si>
  <si>
    <t>0018/2</t>
  </si>
  <si>
    <t>Gartenbau</t>
  </si>
  <si>
    <t>Berggebiet</t>
  </si>
  <si>
    <t>Familien-GbR</t>
  </si>
  <si>
    <t>Teilweise</t>
  </si>
  <si>
    <t>Nebenerwerb</t>
  </si>
  <si>
    <t>Ökologisch</t>
  </si>
  <si>
    <t>Netto</t>
  </si>
  <si>
    <t>Regelbesteuerg.</t>
  </si>
  <si>
    <t>Vollaussiedlung</t>
  </si>
  <si>
    <t>Weiblich</t>
  </si>
  <si>
    <t>LW: Meister</t>
  </si>
  <si>
    <t>Ersatzmaßnahmen</t>
  </si>
  <si>
    <t>Hauptproduktionsrichtung (entspr. Monitoring)</t>
  </si>
  <si>
    <t>Weinbau</t>
  </si>
  <si>
    <t>Sonst. ben. Gebiet</t>
  </si>
  <si>
    <t>Fremd-GbR</t>
  </si>
  <si>
    <t>Vollständig</t>
  </si>
  <si>
    <t>Ökolog. in Umstellung</t>
  </si>
  <si>
    <t>Kleinunternehmer</t>
  </si>
  <si>
    <t>Teilaussiedlung</t>
  </si>
  <si>
    <t>LW: FH/Uni</t>
  </si>
  <si>
    <t>Ersatzgeld/ Ausgleichsabgabe</t>
  </si>
  <si>
    <t>0023/2</t>
  </si>
  <si>
    <t>Obstbau</t>
  </si>
  <si>
    <t>Gebiet mit spez. Nachteilen</t>
  </si>
  <si>
    <t>GmbH&amp;Co KG</t>
  </si>
  <si>
    <t>B-Zweigaussiedlung</t>
  </si>
  <si>
    <t>NLW: Fachschule</t>
  </si>
  <si>
    <t>Sonstiges</t>
  </si>
  <si>
    <t>Jahr der Umstellung</t>
  </si>
  <si>
    <t>Sonst. Betriebe</t>
  </si>
  <si>
    <t>GmbH</t>
  </si>
  <si>
    <t>NLW: Meister</t>
  </si>
  <si>
    <t>Brutto-/Nettoverbuchung</t>
  </si>
  <si>
    <t>0027/2</t>
  </si>
  <si>
    <t>Milchviehhaltung</t>
  </si>
  <si>
    <t>Genossenschaft (eG)</t>
  </si>
  <si>
    <t>NLW: FH/Uni</t>
  </si>
  <si>
    <t>Umsatzsteuersystem</t>
  </si>
  <si>
    <t>Mastviehhaltung</t>
  </si>
  <si>
    <t>Aktiengesellschaft</t>
  </si>
  <si>
    <t>Abschlussstichtag</t>
  </si>
  <si>
    <t>Schweinezucht</t>
  </si>
  <si>
    <t>IST-Jahr des Investitionskonzeptes</t>
  </si>
  <si>
    <t>Geflügelzucht</t>
  </si>
  <si>
    <t>ZIEL-Jahr des Investitionskonzeptes</t>
  </si>
  <si>
    <t>Sonst. Tierhaltung</t>
  </si>
  <si>
    <t>Beginn der geförderten Investition (Plan)</t>
  </si>
  <si>
    <t>Sonstige</t>
  </si>
  <si>
    <t>Abschluss der geförderten Investition (Plan)</t>
  </si>
  <si>
    <t xml:space="preserve">Aussiedlung </t>
  </si>
  <si>
    <t>Ø Ackerzahl</t>
  </si>
  <si>
    <t>Zahl</t>
  </si>
  <si>
    <t>Ø Grünlandzahl</t>
  </si>
  <si>
    <t>Schutzgebietskategorien (Standort des baul. Investitionsobjektes)</t>
  </si>
  <si>
    <t>Natura-2000-Gebiet</t>
  </si>
  <si>
    <t>ja=1; nein=0</t>
  </si>
  <si>
    <t>Wasserschutzgebiet</t>
  </si>
  <si>
    <t>Naturschutzgebiet</t>
  </si>
  <si>
    <t>Landschaftsschutzgebiet</t>
  </si>
  <si>
    <t>Betriebsleiter/in</t>
  </si>
  <si>
    <t>BL_1: Jahr d. Hofübernahme</t>
  </si>
  <si>
    <t xml:space="preserve">BL_1: Alter </t>
  </si>
  <si>
    <t>Alter</t>
  </si>
  <si>
    <t xml:space="preserve">BL_1: Geschlecht </t>
  </si>
  <si>
    <t>M=1;W=2</t>
  </si>
  <si>
    <t>BL_1: Ausbildung</t>
  </si>
  <si>
    <t>BL_2: Jahr d. Hofübernahme</t>
  </si>
  <si>
    <t>BL_2: Alter</t>
  </si>
  <si>
    <t xml:space="preserve">BL_2: Geschlecht </t>
  </si>
  <si>
    <t>BL_2: Ausbildung</t>
  </si>
  <si>
    <t>Hauptziele der zu fördernden Investition</t>
  </si>
  <si>
    <t>Verbesserung</t>
  </si>
  <si>
    <t>a) des Einkommens durch:</t>
  </si>
  <si>
    <t>-</t>
  </si>
  <si>
    <t>Rationalisierung</t>
  </si>
  <si>
    <t>(0-5)</t>
  </si>
  <si>
    <t>Aufstockung</t>
  </si>
  <si>
    <t>Diversifizierung</t>
  </si>
  <si>
    <t>Qualitätsverbesserung</t>
  </si>
  <si>
    <t>b) des Umweltschutzes durch</t>
  </si>
  <si>
    <t>c) der Arbeitsbedingungen durch Verminderung von</t>
  </si>
  <si>
    <t>Staub</t>
  </si>
  <si>
    <t>schädliche Stoffe</t>
  </si>
  <si>
    <t>Gerüche</t>
  </si>
  <si>
    <t>Heben schwerer Lasten</t>
  </si>
  <si>
    <t>klimatisch extremer Bedingungen</t>
  </si>
  <si>
    <t>ungünstigen Arbeitszeiten</t>
  </si>
  <si>
    <t>d) des Tierschutzes (v.a.Haltungsbedingungen)</t>
  </si>
  <si>
    <t>e) der Tierhygiene</t>
  </si>
  <si>
    <t>Betriebsflächen</t>
  </si>
  <si>
    <t>Ackerfläche</t>
  </si>
  <si>
    <t>Bewirtschaftet</t>
  </si>
  <si>
    <t>6100/7</t>
  </si>
  <si>
    <t>IST (t)</t>
  </si>
  <si>
    <t>ha LF</t>
  </si>
  <si>
    <t>Dauergrünland</t>
  </si>
  <si>
    <t>6104/7</t>
  </si>
  <si>
    <t>Ertragsrebfläche</t>
  </si>
  <si>
    <t>LF insgesamt</t>
  </si>
  <si>
    <t>6119/7</t>
  </si>
  <si>
    <t>Eigentum</t>
  </si>
  <si>
    <t>6119/2</t>
  </si>
  <si>
    <t>Forstw. Nutzfläche</t>
  </si>
  <si>
    <t>6122/7</t>
  </si>
  <si>
    <t>ha</t>
  </si>
  <si>
    <t>Sonstige Flächen</t>
  </si>
  <si>
    <t>6121/7+6128/7</t>
  </si>
  <si>
    <t>6129/7</t>
  </si>
  <si>
    <t>ZIEL (t+x)</t>
  </si>
  <si>
    <t>Lieferrechte</t>
  </si>
  <si>
    <t>Milchreferenzmenge</t>
  </si>
  <si>
    <t>8020/2</t>
  </si>
  <si>
    <t>kg</t>
  </si>
  <si>
    <t xml:space="preserve">     davon gepachtet</t>
  </si>
  <si>
    <t>8021/2</t>
  </si>
  <si>
    <t>Mutterkuhprämie</t>
  </si>
  <si>
    <t>8028/2</t>
  </si>
  <si>
    <t>Prämienrechte</t>
  </si>
  <si>
    <t>Weinquote (Tafelwein)</t>
  </si>
  <si>
    <t>8030/2</t>
  </si>
  <si>
    <t>hl</t>
  </si>
  <si>
    <t>A-Rüben</t>
  </si>
  <si>
    <t>8031/2</t>
  </si>
  <si>
    <t>dt</t>
  </si>
  <si>
    <t>Stärkekartoffeln</t>
  </si>
  <si>
    <t>8033/2</t>
  </si>
  <si>
    <t>Tierproduktion, insgesamt</t>
  </si>
  <si>
    <t>GVE</t>
  </si>
  <si>
    <t xml:space="preserve">  davon Rinder</t>
  </si>
  <si>
    <t>Pflanzenproduktion in ha</t>
  </si>
  <si>
    <t>Winterweizen</t>
  </si>
  <si>
    <t>4001/2</t>
  </si>
  <si>
    <t>Wintergerste</t>
  </si>
  <si>
    <t>4005/2</t>
  </si>
  <si>
    <t>Sonstiges Getreide</t>
  </si>
  <si>
    <t>4024/2</t>
  </si>
  <si>
    <t>Nachwachsende Rohstoffe</t>
  </si>
  <si>
    <t>4064/2 bis 4067/2</t>
  </si>
  <si>
    <t>Stilllegungsfläche (ohne NaRo)</t>
  </si>
  <si>
    <t>4096/2 bis 4097/2</t>
  </si>
  <si>
    <t>Pflanzenproduktion, insges.</t>
  </si>
  <si>
    <t>Akh</t>
  </si>
  <si>
    <t>Stilllegungsfläche  (ohne NaRo)</t>
  </si>
  <si>
    <t>Obst-/ Gemüse-/ Garten- und Weinbau</t>
  </si>
  <si>
    <t>4209/2</t>
  </si>
  <si>
    <t>Gemüsebau</t>
  </si>
  <si>
    <t>4050/2 bis 4057/2</t>
  </si>
  <si>
    <t>Gartenbau (incl. Baumschule)</t>
  </si>
  <si>
    <t>4269/2</t>
  </si>
  <si>
    <t xml:space="preserve">Weinbau </t>
  </si>
  <si>
    <t>4299/2</t>
  </si>
  <si>
    <t xml:space="preserve">Akh  </t>
  </si>
  <si>
    <t>Tierproduktion</t>
  </si>
  <si>
    <t>Pferde</t>
  </si>
  <si>
    <t>3109/9</t>
  </si>
  <si>
    <t>Ø Jahresbestand</t>
  </si>
  <si>
    <t>Milchkühe</t>
  </si>
  <si>
    <t>3116/9</t>
  </si>
  <si>
    <t>Milchleistung</t>
  </si>
  <si>
    <t>4116/2</t>
  </si>
  <si>
    <t>kg Milch/Kuh</t>
  </si>
  <si>
    <t>Jungvieh (Rinder)</t>
  </si>
  <si>
    <t>Mastrinder</t>
  </si>
  <si>
    <t>3110/9+(3121/9 bis 3124/9)</t>
  </si>
  <si>
    <t>Mutterkühe</t>
  </si>
  <si>
    <t>3117/9</t>
  </si>
  <si>
    <t xml:space="preserve">Mastschweine </t>
  </si>
  <si>
    <t>3133/9+3134/9</t>
  </si>
  <si>
    <t>Zuchtsauen</t>
  </si>
  <si>
    <t>3136/9</t>
  </si>
  <si>
    <t>Zuchtleistung Zuchtsauen</t>
  </si>
  <si>
    <t>4136/2</t>
  </si>
  <si>
    <t>aufgez. Ferkel/ZS</t>
  </si>
  <si>
    <t>Mutterschafe</t>
  </si>
  <si>
    <t>3149/9</t>
  </si>
  <si>
    <t>Legehennen</t>
  </si>
  <si>
    <t>3152/9</t>
  </si>
  <si>
    <t>Mastgeflügel</t>
  </si>
  <si>
    <t>3153/9 bis 3156/9</t>
  </si>
  <si>
    <t>Handel, Dienstleistung, Nebenbetriebe  (Diversifikation)</t>
  </si>
  <si>
    <t>Direktvermarktung</t>
  </si>
  <si>
    <t>Lohnarbeit (für and. Landwirte)</t>
  </si>
  <si>
    <t>Fremdenverkehr</t>
  </si>
  <si>
    <t>Landschaftspflege (für Nicht-Landwirte)</t>
  </si>
  <si>
    <t>sonstiges</t>
  </si>
  <si>
    <t>Forstwirtschaft</t>
  </si>
  <si>
    <t>Betriebsleitung</t>
  </si>
  <si>
    <t>für Betriebsleitung</t>
  </si>
  <si>
    <t>kalk. Arbeitszeitbedarf nach KTBL insges.</t>
  </si>
  <si>
    <t>betr.-notw. Voll-AK nach KTBL (2100 Akh/J.)</t>
  </si>
  <si>
    <t>VollAk</t>
  </si>
  <si>
    <t>tatsächliche Zahl der Voll-AK</t>
  </si>
  <si>
    <t>davon:</t>
  </si>
  <si>
    <t>nicht entlohnte Familien-AK</t>
  </si>
  <si>
    <t>entlohnte Familien-AK</t>
  </si>
  <si>
    <t>Fremd-AK</t>
  </si>
  <si>
    <t>Frauen-AK</t>
  </si>
  <si>
    <t>erwarteter Mehraufwand (+) bzw. Einsparung (-) von Akh</t>
  </si>
  <si>
    <t xml:space="preserve"> = Ziel - Ist</t>
  </si>
  <si>
    <t>Flächenausstattung Obst- und Gartenbau (einschl. Baumschulen)</t>
  </si>
  <si>
    <t>Gärtnerische Grundfläche</t>
  </si>
  <si>
    <t>eqm</t>
  </si>
  <si>
    <t xml:space="preserve">   dav.</t>
  </si>
  <si>
    <t>Hochglas</t>
  </si>
  <si>
    <t>heizbar</t>
  </si>
  <si>
    <t>nicht heizbar</t>
  </si>
  <si>
    <t>Foliengewächshäuser</t>
  </si>
  <si>
    <t>Freiland</t>
  </si>
  <si>
    <t>Absatzverhältnisse in % des Gartenbau-Umsatzes</t>
  </si>
  <si>
    <t>Direktabsatz</t>
  </si>
  <si>
    <t>Endverbraucher ab Betrieb</t>
  </si>
  <si>
    <t>Eigenes Ladengeschäft</t>
  </si>
  <si>
    <t>Wochenmarkt</t>
  </si>
  <si>
    <t>Großmarkt/Selbstvermarktung</t>
  </si>
  <si>
    <t>Indirekter Absatz</t>
  </si>
  <si>
    <t>Groß- und Kommissionshandel, Versteigerung, etc.</t>
  </si>
  <si>
    <t>Absatzgenossenschaft</t>
  </si>
  <si>
    <t>Erfolgsrechnung (t-1)</t>
  </si>
  <si>
    <t>Betriebliche Erträge</t>
  </si>
  <si>
    <t>Umsatzerlöse insgesamt</t>
  </si>
  <si>
    <t>2339/5</t>
  </si>
  <si>
    <t>(t-1)</t>
  </si>
  <si>
    <t>Pflanzenproduktion</t>
  </si>
  <si>
    <t>2099/5</t>
  </si>
  <si>
    <t>dar. Getreide</t>
  </si>
  <si>
    <t>2001/5 bis 2017/5</t>
  </si>
  <si>
    <t>2199/5</t>
  </si>
  <si>
    <t>dar. Kuhmilch</t>
  </si>
  <si>
    <t>2127/5</t>
  </si>
  <si>
    <t xml:space="preserve">        Rindfleisch</t>
  </si>
  <si>
    <t>2110/5, 2115/5, 2118/5, 2120/5 bis 2124/5</t>
  </si>
  <si>
    <t>2209/5</t>
  </si>
  <si>
    <t>2269/5</t>
  </si>
  <si>
    <t>Weinbau und Kellerei</t>
  </si>
  <si>
    <t>2299/5</t>
  </si>
  <si>
    <t>Forstwirtschaft und Jagd</t>
  </si>
  <si>
    <t>2309/5</t>
  </si>
  <si>
    <t>Handel, Dienstl., Nebenbetriebe</t>
  </si>
  <si>
    <t>2337/5</t>
  </si>
  <si>
    <t>dar. Lohnarbeit, Maschinenmiete</t>
  </si>
  <si>
    <t>2332/5</t>
  </si>
  <si>
    <t xml:space="preserve">       Fremdenverkehr</t>
  </si>
  <si>
    <t>2333/5</t>
  </si>
  <si>
    <t xml:space="preserve">       Landschaftspflege</t>
  </si>
  <si>
    <t>2335/5</t>
  </si>
  <si>
    <t>2319/5, 2338/5</t>
  </si>
  <si>
    <t>Bestandsveränderungen</t>
  </si>
  <si>
    <t>2347/5, 2348/5</t>
  </si>
  <si>
    <t>andere aktivierte Eigenleistungen</t>
  </si>
  <si>
    <t>2349/5</t>
  </si>
  <si>
    <t>sonstige betriebl. Erträge</t>
  </si>
  <si>
    <t>2498/5</t>
  </si>
  <si>
    <t>dar. Zulagen und Zuschüsse</t>
  </si>
  <si>
    <t>2449/5</t>
  </si>
  <si>
    <t xml:space="preserve">        Pacht- und Mieterträge</t>
  </si>
  <si>
    <t>2450/5, 2451/5</t>
  </si>
  <si>
    <t>Summe der betrieblichen Erträge</t>
  </si>
  <si>
    <t>Betriebliche Aufwendungen</t>
  </si>
  <si>
    <t>Materialaufwand</t>
  </si>
  <si>
    <t>2789/5</t>
  </si>
  <si>
    <t>dar.  Düngemittel</t>
  </si>
  <si>
    <t>2539/5</t>
  </si>
  <si>
    <t xml:space="preserve">        Pflanzenschutzmittel</t>
  </si>
  <si>
    <t>2559/5</t>
  </si>
  <si>
    <t xml:space="preserve">       Tierproduktion</t>
  </si>
  <si>
    <t>2729/5</t>
  </si>
  <si>
    <t xml:space="preserve">        Lohnarbeit, Maschinenmiete</t>
  </si>
  <si>
    <t>2762/5</t>
  </si>
  <si>
    <t xml:space="preserve">        Heizmaterial und Strom</t>
  </si>
  <si>
    <t>2770/5+2771/5</t>
  </si>
  <si>
    <t xml:space="preserve">        Wasser, Abwasser</t>
  </si>
  <si>
    <t>2772/5</t>
  </si>
  <si>
    <t>Personalaufwand</t>
  </si>
  <si>
    <t>2799/5</t>
  </si>
  <si>
    <t>dar. Betriebliche Unfallversicherung</t>
  </si>
  <si>
    <t>2798/5</t>
  </si>
  <si>
    <t>Abschreibungen</t>
  </si>
  <si>
    <t>2809/5</t>
  </si>
  <si>
    <t>dar. auf immater. Vermög. (planm.)</t>
  </si>
  <si>
    <t>2800/5</t>
  </si>
  <si>
    <t xml:space="preserve">        auf Sachanlagen (planm.)</t>
  </si>
  <si>
    <t>2801/5</t>
  </si>
  <si>
    <t>sonstige betriebliche Aufwendungen</t>
  </si>
  <si>
    <t>2897/5</t>
  </si>
  <si>
    <t>dar. Pacht, Miete, Leasing</t>
  </si>
  <si>
    <t>2840/5 bis 2845/5</t>
  </si>
  <si>
    <t>Summe betriebliche Aufwendungen</t>
  </si>
  <si>
    <t xml:space="preserve">Betriebsergebnis </t>
  </si>
  <si>
    <t>2899/5</t>
  </si>
  <si>
    <t>Finanzergebnis</t>
  </si>
  <si>
    <t>2918/5</t>
  </si>
  <si>
    <t>dar. Zinsen u. ähnliche Aufwendungen</t>
  </si>
  <si>
    <t>2914/5</t>
  </si>
  <si>
    <t>Ergebnis der gewöhnl. Geschäftstätigkeit</t>
  </si>
  <si>
    <t>2919/5</t>
  </si>
  <si>
    <t>außerordentliches Ergebnis</t>
  </si>
  <si>
    <t>2929/5</t>
  </si>
  <si>
    <t>Steuern</t>
  </si>
  <si>
    <t>2939/5+2949/5</t>
  </si>
  <si>
    <t>Gewinn/Verlust; Jahresüberschuss/-fehlbetrag</t>
  </si>
  <si>
    <t>2959/5</t>
  </si>
  <si>
    <t>Ordentliches Ergebnis</t>
  </si>
  <si>
    <t>Bereinigte Eigenkapitalveränderung im Unternehmen</t>
  </si>
  <si>
    <t>Sonstige Kapitalbildung des/der BL-Ehepaars/-paare</t>
  </si>
  <si>
    <t>Erfolgsrechnung (IST-Jahr)</t>
  </si>
  <si>
    <t>Zinsen u. ähnliche Aufwendungen</t>
  </si>
  <si>
    <t>Bilanz (IST-Jahr)</t>
  </si>
  <si>
    <t>Aktiva</t>
  </si>
  <si>
    <t>1229/5</t>
  </si>
  <si>
    <t>Eigenkapital</t>
  </si>
  <si>
    <t>1439/2+1499/2</t>
  </si>
  <si>
    <t>Sonderposten mit Rücklageanteil</t>
  </si>
  <si>
    <t>1529/2</t>
  </si>
  <si>
    <t>Rückstellungen</t>
  </si>
  <si>
    <t>1539/2</t>
  </si>
  <si>
    <t>Verbindlichkeiten</t>
  </si>
  <si>
    <t>1559/2</t>
  </si>
  <si>
    <t>dar. Verb. gegenüber Kreditinstituten</t>
  </si>
  <si>
    <t>1540/2</t>
  </si>
  <si>
    <t>Erfolgsrechnung (ZIEL-Jahr)</t>
  </si>
  <si>
    <t xml:space="preserve">       Rindfleisch</t>
  </si>
  <si>
    <t>2320/5</t>
  </si>
  <si>
    <t>2319/5+2338/5</t>
  </si>
  <si>
    <t>2347/5+2348/5</t>
  </si>
  <si>
    <t>2450/5+2451/5</t>
  </si>
  <si>
    <t>Bilanz (ZIEL)</t>
  </si>
  <si>
    <r>
      <t>Investitionsbereich</t>
    </r>
    <r>
      <rPr>
        <sz val="12"/>
        <rFont val="Arial"/>
        <family val="2"/>
      </rPr>
      <t xml:space="preserve"> </t>
    </r>
  </si>
  <si>
    <t>Gebäude (einschl. baugebundener Technik)</t>
  </si>
  <si>
    <t>Maschinen, Geräte, Vorrichtungen</t>
  </si>
  <si>
    <t>Spezialmaschinen und -geräte für NawaRo</t>
  </si>
  <si>
    <t>Beregnungstechnik</t>
  </si>
  <si>
    <t>Energieeinsparung und -umstellung</t>
  </si>
  <si>
    <t>Wärme- und Kältedämmung</t>
  </si>
  <si>
    <t>Wärmerückgewinnung und Wärmepumpe</t>
  </si>
  <si>
    <t>Biomasseanlage</t>
  </si>
  <si>
    <t>Umstellung auf umweltverträgliche Energieträger</t>
  </si>
  <si>
    <t>Energiegewinnung bzw. -produktion</t>
  </si>
  <si>
    <t>Pensionstierhaltung</t>
  </si>
  <si>
    <t>Landschaftspflege</t>
  </si>
  <si>
    <t>Lohnarbeit</t>
  </si>
  <si>
    <t>Erschließungskosten</t>
  </si>
  <si>
    <t>Landkauf</t>
  </si>
  <si>
    <t>Anpflanzung, Eingrünung</t>
  </si>
  <si>
    <t>Betreuungskosten / Erstellung des Investitionsplanes</t>
  </si>
  <si>
    <t>Dauerkulturen</t>
  </si>
  <si>
    <t>Summe des förderfähigen Investitionsvolumens</t>
  </si>
  <si>
    <t>Summe des Investitionsvolumens (incl. MWSt)</t>
  </si>
  <si>
    <t>Finanzierung der Investitionsmaßnahme</t>
  </si>
  <si>
    <t>Eigenleistungen</t>
  </si>
  <si>
    <t>unbare Eigenleistungen</t>
  </si>
  <si>
    <t>Junglandwirtezuschuss/Niederlassungsprämie</t>
  </si>
  <si>
    <t>Landesmaßnahme (LM)</t>
  </si>
  <si>
    <t>Investitionszuschüsse</t>
  </si>
  <si>
    <t>Zuschüsse insgesamt</t>
  </si>
  <si>
    <t xml:space="preserve"> - dar. für Diversifizierung</t>
  </si>
  <si>
    <t>Kapitalisierter Zinszuschuss</t>
  </si>
  <si>
    <t>Zuschüsse (LM)</t>
  </si>
  <si>
    <t>Kapitalisierter Zinszuschuss (LM)</t>
  </si>
  <si>
    <t>Zinsverbilligte Darlehen</t>
  </si>
  <si>
    <t>ZV-Darlehen 1</t>
  </si>
  <si>
    <t>Zinsverbilligung in %</t>
  </si>
  <si>
    <t>Zinssatz</t>
  </si>
  <si>
    <t>Laufzeit</t>
  </si>
  <si>
    <t>ZV-Darlehen 2</t>
  </si>
  <si>
    <t>ZV-Darlehen 3</t>
  </si>
  <si>
    <t>Frei finanzierte Darlehen</t>
  </si>
  <si>
    <t>Summe Finanzierungsmittel</t>
  </si>
  <si>
    <t>Beihilfewert</t>
  </si>
  <si>
    <t>Gesamtwert der Beihilfe</t>
  </si>
  <si>
    <t>Kapitaldienst</t>
  </si>
  <si>
    <t>dar. Tilgung</t>
  </si>
  <si>
    <t>ZIEL (t + x)</t>
  </si>
  <si>
    <t>4. Nicht förderfähige Investitionen</t>
  </si>
  <si>
    <t>5. Finanzierungsmittel und Förderung</t>
  </si>
  <si>
    <t>Finanzierungsbedarf förderfähige Invest.</t>
  </si>
  <si>
    <t>Finanzierungsbedarf nicht förderfähige Invest.</t>
  </si>
  <si>
    <t>Überwiegende Investitionsziele sind (Mehrfachnennungen sind möglich):</t>
  </si>
  <si>
    <t>Beschreibung</t>
  </si>
  <si>
    <t>NFF</t>
  </si>
  <si>
    <t>Förder-gegenstand</t>
  </si>
  <si>
    <t>(FGS)</t>
  </si>
  <si>
    <t>(KG)</t>
  </si>
  <si>
    <t>gruppe</t>
  </si>
  <si>
    <t>Kosten-</t>
  </si>
  <si>
    <t>Kostengruppe (Kürzel)</t>
  </si>
  <si>
    <t>Förder-</t>
  </si>
  <si>
    <t>gegenstand</t>
  </si>
  <si>
    <t>(Kürzel)</t>
  </si>
  <si>
    <t>Gegenstände</t>
  </si>
  <si>
    <t>Nicht förderfähige</t>
  </si>
  <si>
    <t>Gegenstand</t>
  </si>
  <si>
    <t>Fördermaßnahme</t>
  </si>
  <si>
    <t>Kostengruppe 1</t>
  </si>
  <si>
    <t>Kostengruppe 2</t>
  </si>
  <si>
    <t>Förderverfahren beantragt</t>
  </si>
  <si>
    <t>Umsatzsteuersatz</t>
  </si>
  <si>
    <t>Kostengruppe 3</t>
  </si>
  <si>
    <t>Kostengruppe 4</t>
  </si>
  <si>
    <t>Durchschnittlicher Fördersatz</t>
  </si>
  <si>
    <t>Kostengruppe 5</t>
  </si>
  <si>
    <r>
      <t xml:space="preserve">Zinsen für Fremdmittel </t>
    </r>
    <r>
      <rPr>
        <sz val="6"/>
        <rFont val="Arial"/>
        <family val="2"/>
      </rPr>
      <t>(siehe Nr. 5)</t>
    </r>
  </si>
  <si>
    <t>Summe:</t>
  </si>
  <si>
    <t>Anteilig gekürzte Kosten je Kostengruppe</t>
  </si>
  <si>
    <t>Förderfähige Kosten je Kostengruppe</t>
  </si>
  <si>
    <t>Förderfähige Kosten je Fördergegenstand</t>
  </si>
  <si>
    <t>Anteilige gekürzte Kosten je Fördergegenstand</t>
  </si>
  <si>
    <t xml:space="preserve"> ----&gt;</t>
  </si>
  <si>
    <t>Anteilige Kostenkürzung</t>
  </si>
  <si>
    <t>Zum Ausblenden müssen die Spalten R bis Y vollständig markiert werden</t>
  </si>
  <si>
    <t>% Umsatzsteuer</t>
  </si>
  <si>
    <t>Investitionskonzept</t>
  </si>
  <si>
    <t>Nicht förderf. Kosten</t>
  </si>
  <si>
    <r>
      <rPr>
        <b/>
        <sz val="12"/>
        <rFont val="Arial"/>
        <family val="2"/>
      </rPr>
      <t>Investitionskonzept</t>
    </r>
    <r>
      <rPr>
        <b/>
        <vertAlign val="superscript"/>
        <sz val="10"/>
        <rFont val="Arial"/>
        <family val="2"/>
      </rPr>
      <t>1)</t>
    </r>
  </si>
  <si>
    <t>Unbare Eigenleistung</t>
  </si>
  <si>
    <t>unbare Eigenleistung</t>
  </si>
  <si>
    <t>Viertueller Fördersatz</t>
  </si>
  <si>
    <t>Antragsteller</t>
  </si>
  <si>
    <t>IIDVA</t>
  </si>
  <si>
    <t>Immobiles Inventar der Verarbeitung</t>
  </si>
  <si>
    <t>IIDVM</t>
  </si>
  <si>
    <t>Immobiles Inventar der Vermarktung</t>
  </si>
  <si>
    <t>MIDVA</t>
  </si>
  <si>
    <t>Mobiles Inventar der Verarbeitung</t>
  </si>
  <si>
    <t>MIDVM</t>
  </si>
  <si>
    <t>Mobiles Inventar der Vermarktung</t>
  </si>
  <si>
    <t>Immobiles Inventar der Verarbeitung Energie</t>
  </si>
  <si>
    <t>Mobiles Inventar der Verarbeitung Energie</t>
  </si>
  <si>
    <t>MIDVAE</t>
  </si>
  <si>
    <t>IIDVAE</t>
  </si>
  <si>
    <t>Mindestinvestitionsvolumen in €:</t>
  </si>
  <si>
    <t>Fördersatz in %:</t>
  </si>
  <si>
    <t>Unternehmensanteil %</t>
  </si>
  <si>
    <t>Prosperität</t>
  </si>
  <si>
    <t>Max. förderfähiges Investvol. in €:</t>
  </si>
  <si>
    <t>Direktvermarktungsinvestitionen Bau</t>
  </si>
  <si>
    <t>Kellerwirtschaft Bau</t>
  </si>
  <si>
    <t>Unternehmensanschrift</t>
  </si>
  <si>
    <t>BNRZD</t>
  </si>
  <si>
    <r>
      <t>Flächenangaben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ha</t>
    </r>
  </si>
  <si>
    <r>
      <t xml:space="preserve">2) </t>
    </r>
    <r>
      <rPr>
        <sz val="6"/>
        <rFont val="Arial"/>
        <family val="2"/>
      </rPr>
      <t>Beispielsweise können hier durch die Investition erzeugte Ertragssteigerungen (+) oder mögliche Betriebsmittel- bzw. Personaleinsparungen (-) angegeben werden.</t>
    </r>
  </si>
  <si>
    <r>
      <t>betriebliche Erträge</t>
    </r>
    <r>
      <rPr>
        <vertAlign val="superscript"/>
        <sz val="7"/>
        <rFont val="Arial"/>
        <family val="2"/>
      </rPr>
      <t>2)</t>
    </r>
  </si>
  <si>
    <r>
      <t>Materialaufwand</t>
    </r>
    <r>
      <rPr>
        <vertAlign val="superscript"/>
        <sz val="7"/>
        <rFont val="Arial"/>
        <family val="2"/>
      </rPr>
      <t>2)</t>
    </r>
  </si>
  <si>
    <r>
      <t>Personalaufwand</t>
    </r>
    <r>
      <rPr>
        <vertAlign val="superscript"/>
        <sz val="7"/>
        <rFont val="Arial"/>
        <family val="2"/>
      </rPr>
      <t>2)</t>
    </r>
  </si>
  <si>
    <r>
      <t>Afa, Zinsen</t>
    </r>
    <r>
      <rPr>
        <vertAlign val="superscript"/>
        <sz val="7"/>
        <rFont val="Arial"/>
        <family val="2"/>
      </rPr>
      <t>2)</t>
    </r>
  </si>
  <si>
    <r>
      <t>sonst. betr. Aufwand</t>
    </r>
    <r>
      <rPr>
        <vertAlign val="superscript"/>
        <sz val="7"/>
        <rFont val="Arial"/>
        <family val="2"/>
      </rPr>
      <t>2)</t>
    </r>
  </si>
  <si>
    <t>davon</t>
  </si>
  <si>
    <t>DVINVS_B</t>
  </si>
  <si>
    <t>KW_B</t>
  </si>
  <si>
    <t>Bernkastel-Kues</t>
  </si>
  <si>
    <t>Mayen</t>
  </si>
  <si>
    <t xml:space="preserve">Neustadt an der Weinstraße </t>
  </si>
  <si>
    <t>Sonst. nicht förderf. Kosten</t>
  </si>
  <si>
    <t>GMOWi Basis</t>
  </si>
  <si>
    <t>GMOWi Energie</t>
  </si>
  <si>
    <t xml:space="preserve"> + GMOWi Energie</t>
  </si>
  <si>
    <t>GMOWi Zuschuss</t>
  </si>
  <si>
    <t>GMOWi Technik</t>
  </si>
  <si>
    <t>GMOWi Bau</t>
  </si>
  <si>
    <t xml:space="preserve"> + GMOWi Bau</t>
  </si>
  <si>
    <t xml:space="preserve"> + GMOWi Technik</t>
  </si>
  <si>
    <t>Vereinfachte Fassung nach der GAP-SP-0304</t>
  </si>
  <si>
    <t>Reduzierung von Abfallprodukten</t>
  </si>
  <si>
    <t>Verringerung der Umweltrisiken durch Rückstände</t>
  </si>
  <si>
    <t>Verringerung des Wasserverbrauchs</t>
  </si>
  <si>
    <t>Verringerung von Treibhausimmissionen</t>
  </si>
  <si>
    <t>Umweltschutz oder Verbesserung des Umweltzustands</t>
  </si>
  <si>
    <t xml:space="preserve"> - GMOWi Technik</t>
  </si>
  <si>
    <t xml:space="preserve"> - GMOWi Bau</t>
  </si>
  <si>
    <t xml:space="preserve"> - GMOWi Energie</t>
  </si>
  <si>
    <t>Kellerwirtschaft</t>
  </si>
  <si>
    <t>Mobiles u. Immobiles Inventar der Verarbeitung</t>
  </si>
  <si>
    <t>Mobiles u. Immobiles Inventar der Vermarktung</t>
  </si>
  <si>
    <t>Mobiles u. Immobiles Inventar der Verarbeitung Energie</t>
  </si>
  <si>
    <t>sonstige nicht förderfähige Objekte</t>
  </si>
  <si>
    <t>Summe Technik:</t>
  </si>
  <si>
    <t>Rheinland-Pfalz        Zusammenfassung meherer Bilanzen eines Wirtschaftsjahres</t>
  </si>
  <si>
    <t>Rheinland-Pfalz                         Mehrere Buchführungsjahre</t>
  </si>
  <si>
    <t>Erfolgsrechnung</t>
  </si>
  <si>
    <t>Unternehmen:</t>
  </si>
  <si>
    <t xml:space="preserve">Unternehmen: </t>
  </si>
  <si>
    <t>Abschlussjahr:</t>
  </si>
  <si>
    <t>Summe</t>
  </si>
  <si>
    <t>Ø Jahre</t>
  </si>
  <si>
    <t xml:space="preserve"> + Betriebserträge</t>
  </si>
  <si>
    <t>Umsatzerlöse Pflanzenproduktion 2099</t>
  </si>
  <si>
    <t>Umsatzerlöse Tierproduktion 2199</t>
  </si>
  <si>
    <t>Diversifizierung 2337</t>
  </si>
  <si>
    <t>Umsatzerlöse insgesamt 2339</t>
  </si>
  <si>
    <t>Bestandsveränderungen 2347, 2348</t>
  </si>
  <si>
    <t>andere aktivierbare Eigenleistungen 2349</t>
  </si>
  <si>
    <t>sonstige betriebliche Erträge 2498</t>
  </si>
  <si>
    <t>davon Zulagen und Zuschüsse 2449</t>
  </si>
  <si>
    <t xml:space="preserve"> - Betriebsaufwand</t>
  </si>
  <si>
    <t>Materialaufwand 2789</t>
  </si>
  <si>
    <t>davon für Tierproduktion 2729</t>
  </si>
  <si>
    <t>Personalaufwand 2799</t>
  </si>
  <si>
    <t>Abschreibungen 2809</t>
  </si>
  <si>
    <t xml:space="preserve">davon    immater. Vermögen (planmäßig) 2800 </t>
  </si>
  <si>
    <t xml:space="preserve">  auf Sachanlagen (planmäßig) 2801</t>
  </si>
  <si>
    <t>sonstige Betriebsaufwendungen 2897</t>
  </si>
  <si>
    <t>davon              Unterhaltung Wirtsch.-geb. 2813</t>
  </si>
  <si>
    <t>Pacht für luf. Flächen 2840</t>
  </si>
  <si>
    <t>Pacht für Lieferrechte 2842</t>
  </si>
  <si>
    <t>Betriebsergebnis 2899</t>
  </si>
  <si>
    <t>+</t>
  </si>
  <si>
    <t>Finanzergebnis 2918</t>
  </si>
  <si>
    <t>davon          Zinsen u. ähnliche Aufwend. 2914</t>
  </si>
  <si>
    <t xml:space="preserve"> = Ergebnis der gewöhnl. Gesch.tätigk. 2919</t>
  </si>
  <si>
    <t>außerordentliches Ergebnis 2929</t>
  </si>
  <si>
    <t>Steuern 2939, 2949</t>
  </si>
  <si>
    <t xml:space="preserve"> = Ergebnis (Gew./Verl.; Jahrü./Jahrv.) 2959</t>
  </si>
  <si>
    <t>zeitraumfremde Erträge 2497</t>
  </si>
  <si>
    <t>zeitraumfremde Aufwend. 2896</t>
  </si>
  <si>
    <t>Erträge aus Invest.zul./-zuschuss (2351-2377)</t>
  </si>
  <si>
    <t>außerplanmäß. Abschreibungen  2800/2802/03</t>
  </si>
  <si>
    <t>bei Pers.ges.: Ergebnis Sond.betr.vermögen</t>
  </si>
  <si>
    <t>bei juristischen Personen: priv. Ertragssteuer</t>
  </si>
  <si>
    <t>ordentliches Ergebnis</t>
  </si>
  <si>
    <t>Entnahmen/Ausschüttungen</t>
  </si>
  <si>
    <r>
      <t xml:space="preserve">bei Einzelunt. u. Pers.ges.: </t>
    </r>
    <r>
      <rPr>
        <b/>
        <sz val="8"/>
        <rFont val="Arial"/>
        <family val="2"/>
      </rPr>
      <t>vorübergehen-</t>
    </r>
  </si>
  <si>
    <r>
      <t>de</t>
    </r>
    <r>
      <rPr>
        <sz val="8"/>
        <rFont val="Arial"/>
        <family val="2"/>
      </rPr>
      <t xml:space="preserve"> Überführ. v. Betriebs- in Priv.vermögen</t>
    </r>
  </si>
  <si>
    <t>sonst. nicht nachhaltige Entnahmen/Ausschütt.</t>
  </si>
  <si>
    <t>bereinigte Entnahmen/Ausschüttung</t>
  </si>
  <si>
    <t>Einlagen insgesamt</t>
  </si>
  <si>
    <t>nicht nachhaltige Einlagen</t>
  </si>
  <si>
    <t>bereinigte Einlagen</t>
  </si>
  <si>
    <t>bereinigte Eigenkapitalbildung</t>
  </si>
  <si>
    <t>Bilanz</t>
  </si>
  <si>
    <t>Aktiva 1229</t>
  </si>
  <si>
    <t>Verbindlichkeiten/Rückst. 1559, 1539</t>
  </si>
  <si>
    <t>davon Verb. gegen Kreditinst. 1540</t>
  </si>
  <si>
    <t>sonst. Passiva (SoPo, RA) 1529, 1567</t>
  </si>
  <si>
    <t>Eigkap./eigkap.ähnl. Pos.1499, 1518/9</t>
  </si>
  <si>
    <t>Es kann nur eine Erfolgsrechnung verwendet werden.</t>
  </si>
  <si>
    <t>Abschlussjahr eingeben !</t>
  </si>
  <si>
    <r>
      <t xml:space="preserve">1) </t>
    </r>
    <r>
      <rPr>
        <sz val="6"/>
        <rFont val="Arial"/>
        <family val="2"/>
      </rPr>
      <t>Das vereinfachte Investitionskonzept ist dem GMOWi-Antrag als Anlage beizufügen. Ohne dieses gilt der Antrag nicht als gestellt!</t>
    </r>
  </si>
  <si>
    <t>MWST- Option</t>
  </si>
  <si>
    <t>Regelbesteuerung</t>
  </si>
  <si>
    <t>Besteuerung des Unternehmens</t>
  </si>
  <si>
    <t>&lt; 300.000 €</t>
  </si>
  <si>
    <t>&gt; 300.000 €</t>
  </si>
  <si>
    <t>Zuschuss Prosperität &lt; 300 T€ in %</t>
  </si>
  <si>
    <t>Zuschuss Prosperität &gt; 300 T€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</si>
</sst>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00\ 00"/>
    <numFmt numFmtId="165" formatCode="000\ 000\ 0000"/>
    <numFmt numFmtId="166" formatCode="0.0"/>
    <numFmt numFmtId="167" formatCode="#,##0.0000"/>
    <numFmt numFmtId="168" formatCode="000\ 00\ 000\ 000\ 00000"/>
    <numFmt numFmtId="169" formatCode="##\ ###\ ##\ ###\ ####"/>
    <numFmt numFmtId="170" formatCode="#,##0.0"/>
    <numFmt numFmtId="171" formatCode="0.0000"/>
    <numFmt numFmtId="172" formatCode="&quot;Unternehmensnr.: &quot;0\1#\ 0#\ ###\ ##\ ###\ ####"/>
    <numFmt numFmtId="173" formatCode="&quot;Unternehmensnr.: &quot;\2\7\6\ #0##\ ###\ ###\ ####"/>
    <numFmt numFmtId="174" formatCode="#,##0_ ;[Red]\-#,##0\ "/>
  </numFmts>
  <fonts count="55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6"/>
      <name val="Arial"/>
      <family val="2"/>
    </font>
    <font>
      <b/>
      <sz val="5"/>
      <name val="Arial"/>
      <family val="2"/>
    </font>
    <font>
      <vertAlign val="superscript"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u/>
      <sz val="8.6999999999999993"/>
      <color indexed="12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sz val="8"/>
      <color rgb="FFFFFFCC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9"/>
      <color rgb="FF0070C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8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790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7" xfId="0" applyFont="1" applyBorder="1" applyProtection="1"/>
    <xf numFmtId="0" fontId="9" fillId="0" borderId="6" xfId="0" applyFont="1" applyBorder="1" applyProtection="1"/>
    <xf numFmtId="0" fontId="9" fillId="0" borderId="9" xfId="0" applyFont="1" applyBorder="1" applyAlignment="1" applyProtection="1"/>
    <xf numFmtId="0" fontId="9" fillId="0" borderId="0" xfId="0" applyFont="1" applyProtection="1"/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0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9" xfId="0" applyFont="1" applyBorder="1" applyProtection="1"/>
    <xf numFmtId="4" fontId="9" fillId="0" borderId="0" xfId="0" applyNumberFormat="1" applyFont="1" applyFill="1" applyBorder="1" applyProtection="1"/>
    <xf numFmtId="0" fontId="9" fillId="0" borderId="12" xfId="0" applyFont="1" applyBorder="1" applyProtection="1"/>
    <xf numFmtId="0" fontId="9" fillId="0" borderId="1" xfId="0" applyFont="1" applyBorder="1" applyProtection="1"/>
    <xf numFmtId="0" fontId="12" fillId="0" borderId="0" xfId="0" applyFont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4" xfId="0" applyFont="1" applyBorder="1" applyAlignment="1" applyProtection="1">
      <alignment horizontal="center"/>
    </xf>
    <xf numFmtId="0" fontId="10" fillId="0" borderId="13" xfId="0" applyFont="1" applyBorder="1" applyProtection="1"/>
    <xf numFmtId="0" fontId="10" fillId="0" borderId="14" xfId="0" applyFont="1" applyBorder="1" applyAlignment="1" applyProtection="1">
      <alignment horizontal="center"/>
    </xf>
    <xf numFmtId="0" fontId="10" fillId="0" borderId="0" xfId="0" applyFont="1" applyProtection="1"/>
    <xf numFmtId="49" fontId="9" fillId="0" borderId="15" xfId="0" applyNumberFormat="1" applyFont="1" applyBorder="1" applyAlignment="1" applyProtection="1">
      <alignment horizontal="center"/>
    </xf>
    <xf numFmtId="0" fontId="9" fillId="0" borderId="16" xfId="0" applyFont="1" applyBorder="1" applyProtection="1"/>
    <xf numFmtId="0" fontId="9" fillId="0" borderId="19" xfId="0" applyFont="1" applyBorder="1" applyAlignment="1" applyProtection="1">
      <alignment horizontal="center"/>
    </xf>
    <xf numFmtId="3" fontId="9" fillId="0" borderId="14" xfId="0" applyNumberFormat="1" applyFont="1" applyBorder="1" applyProtection="1"/>
    <xf numFmtId="49" fontId="9" fillId="0" borderId="20" xfId="0" applyNumberFormat="1" applyFont="1" applyBorder="1" applyAlignment="1" applyProtection="1">
      <alignment horizontal="center"/>
    </xf>
    <xf numFmtId="0" fontId="10" fillId="0" borderId="21" xfId="0" applyFont="1" applyBorder="1" applyProtection="1"/>
    <xf numFmtId="0" fontId="9" fillId="0" borderId="21" xfId="0" applyFont="1" applyBorder="1" applyProtection="1"/>
    <xf numFmtId="0" fontId="9" fillId="0" borderId="24" xfId="0" applyFont="1" applyBorder="1" applyAlignment="1" applyProtection="1">
      <alignment horizontal="center"/>
    </xf>
    <xf numFmtId="49" fontId="9" fillId="0" borderId="27" xfId="0" applyNumberFormat="1" applyFont="1" applyBorder="1" applyAlignment="1" applyProtection="1">
      <alignment horizontal="center"/>
    </xf>
    <xf numFmtId="0" fontId="9" fillId="0" borderId="28" xfId="0" applyFont="1" applyBorder="1" applyProtection="1"/>
    <xf numFmtId="49" fontId="9" fillId="0" borderId="30" xfId="0" applyNumberFormat="1" applyFont="1" applyBorder="1" applyAlignment="1" applyProtection="1">
      <alignment horizontal="center"/>
    </xf>
    <xf numFmtId="3" fontId="9" fillId="0" borderId="30" xfId="0" applyNumberFormat="1" applyFont="1" applyBorder="1" applyProtection="1"/>
    <xf numFmtId="0" fontId="9" fillId="0" borderId="33" xfId="0" applyFont="1" applyBorder="1" applyAlignment="1" applyProtection="1">
      <alignment horizontal="center"/>
    </xf>
    <xf numFmtId="3" fontId="9" fillId="0" borderId="20" xfId="0" applyNumberFormat="1" applyFont="1" applyBorder="1" applyProtection="1"/>
    <xf numFmtId="0" fontId="9" fillId="0" borderId="34" xfId="0" applyFont="1" applyBorder="1" applyAlignment="1" applyProtection="1">
      <alignment horizontal="center"/>
    </xf>
    <xf numFmtId="0" fontId="10" fillId="0" borderId="1" xfId="0" applyFont="1" applyBorder="1" applyProtection="1"/>
    <xf numFmtId="3" fontId="9" fillId="0" borderId="35" xfId="0" applyNumberFormat="1" applyFont="1" applyBorder="1" applyProtection="1"/>
    <xf numFmtId="0" fontId="10" fillId="0" borderId="7" xfId="0" applyFont="1" applyBorder="1" applyProtection="1"/>
    <xf numFmtId="0" fontId="10" fillId="0" borderId="6" xfId="0" applyFont="1" applyBorder="1" applyProtection="1"/>
    <xf numFmtId="0" fontId="10" fillId="0" borderId="36" xfId="0" applyFont="1" applyBorder="1" applyAlignment="1" applyProtection="1"/>
    <xf numFmtId="0" fontId="9" fillId="0" borderId="10" xfId="0" applyFont="1" applyBorder="1" applyAlignment="1" applyProtection="1"/>
    <xf numFmtId="0" fontId="8" fillId="0" borderId="12" xfId="0" applyFont="1" applyBorder="1" applyProtection="1"/>
    <xf numFmtId="0" fontId="8" fillId="0" borderId="1" xfId="0" applyFont="1" applyBorder="1" applyProtection="1"/>
    <xf numFmtId="0" fontId="8" fillId="0" borderId="35" xfId="0" applyFont="1" applyBorder="1" applyAlignment="1" applyProtection="1">
      <alignment horizontal="center"/>
    </xf>
    <xf numFmtId="167" fontId="9" fillId="0" borderId="14" xfId="0" applyNumberFormat="1" applyFont="1" applyFill="1" applyBorder="1" applyAlignment="1" applyProtection="1">
      <alignment horizontal="right"/>
    </xf>
    <xf numFmtId="4" fontId="9" fillId="0" borderId="0" xfId="0" applyNumberFormat="1" applyFont="1" applyProtection="1"/>
    <xf numFmtId="0" fontId="10" fillId="0" borderId="0" xfId="0" applyFont="1" applyAlignment="1" applyProtection="1">
      <alignment horizontal="right"/>
    </xf>
    <xf numFmtId="4" fontId="9" fillId="0" borderId="3" xfId="0" applyNumberFormat="1" applyFont="1" applyBorder="1" applyAlignment="1" applyProtection="1">
      <alignment horizontal="center"/>
    </xf>
    <xf numFmtId="4" fontId="10" fillId="0" borderId="0" xfId="0" applyNumberFormat="1" applyFont="1" applyAlignment="1" applyProtection="1">
      <alignment horizontal="right"/>
    </xf>
    <xf numFmtId="4" fontId="9" fillId="0" borderId="0" xfId="0" applyNumberFormat="1" applyFont="1" applyBorder="1" applyAlignment="1" applyProtection="1"/>
    <xf numFmtId="0" fontId="9" fillId="0" borderId="0" xfId="0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4" fontId="10" fillId="0" borderId="0" xfId="0" applyNumberFormat="1" applyFont="1" applyBorder="1" applyAlignment="1" applyProtection="1"/>
    <xf numFmtId="4" fontId="10" fillId="0" borderId="3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Fill="1" applyBorder="1" applyProtection="1"/>
    <xf numFmtId="4" fontId="9" fillId="0" borderId="0" xfId="0" applyNumberFormat="1" applyFont="1" applyFill="1" applyBorder="1" applyAlignment="1" applyProtection="1">
      <alignment horizontal="right"/>
    </xf>
    <xf numFmtId="9" fontId="9" fillId="0" borderId="0" xfId="0" applyNumberFormat="1" applyFont="1" applyFill="1" applyBorder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Protection="1"/>
    <xf numFmtId="0" fontId="20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/>
    </xf>
    <xf numFmtId="0" fontId="16" fillId="0" borderId="0" xfId="1" applyFont="1" applyFill="1" applyProtection="1"/>
    <xf numFmtId="0" fontId="3" fillId="0" borderId="0" xfId="1" applyFont="1" applyFill="1" applyBorder="1" applyProtection="1"/>
    <xf numFmtId="0" fontId="16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Border="1" applyProtection="1"/>
    <xf numFmtId="0" fontId="19" fillId="0" borderId="0" xfId="1" applyFont="1" applyFill="1" applyBorder="1" applyAlignment="1" applyProtection="1">
      <alignment horizontal="center"/>
    </xf>
    <xf numFmtId="168" fontId="6" fillId="0" borderId="14" xfId="1" applyNumberFormat="1" applyFont="1" applyFill="1" applyBorder="1" applyAlignment="1" applyProtection="1">
      <alignment horizontal="right"/>
    </xf>
    <xf numFmtId="0" fontId="16" fillId="0" borderId="0" xfId="1" quotePrefix="1" applyFont="1" applyFill="1" applyBorder="1" applyAlignment="1" applyProtection="1">
      <alignment horizontal="center"/>
    </xf>
    <xf numFmtId="1" fontId="6" fillId="3" borderId="14" xfId="1" applyNumberFormat="1" applyFont="1" applyFill="1" applyBorder="1" applyAlignment="1" applyProtection="1">
      <alignment horizontal="right"/>
    </xf>
    <xf numFmtId="49" fontId="6" fillId="3" borderId="14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left"/>
    </xf>
    <xf numFmtId="169" fontId="6" fillId="3" borderId="14" xfId="1" applyNumberFormat="1" applyFont="1" applyFill="1" applyBorder="1" applyAlignment="1" applyProtection="1">
      <alignment horizontal="right"/>
    </xf>
    <xf numFmtId="14" fontId="6" fillId="3" borderId="14" xfId="1" applyNumberFormat="1" applyFont="1" applyFill="1" applyBorder="1" applyAlignment="1" applyProtection="1">
      <alignment horizontal="right"/>
      <protection locked="0"/>
    </xf>
    <xf numFmtId="0" fontId="18" fillId="0" borderId="0" xfId="1" applyProtection="1"/>
    <xf numFmtId="0" fontId="6" fillId="0" borderId="0" xfId="1" applyFont="1" applyFill="1" applyBorder="1" applyProtection="1"/>
    <xf numFmtId="1" fontId="6" fillId="3" borderId="14" xfId="1" applyNumberFormat="1" applyFont="1" applyFill="1" applyBorder="1" applyAlignment="1" applyProtection="1">
      <alignment horizontal="right"/>
      <protection locked="0"/>
    </xf>
    <xf numFmtId="3" fontId="6" fillId="3" borderId="14" xfId="1" applyNumberFormat="1" applyFont="1" applyFill="1" applyBorder="1" applyAlignment="1" applyProtection="1">
      <alignment horizontal="right"/>
      <protection locked="0"/>
    </xf>
    <xf numFmtId="0" fontId="6" fillId="4" borderId="0" xfId="1" applyFont="1" applyFill="1" applyBorder="1" applyProtection="1"/>
    <xf numFmtId="0" fontId="16" fillId="4" borderId="0" xfId="1" applyFont="1" applyFill="1" applyAlignment="1" applyProtection="1">
      <alignment horizontal="center"/>
    </xf>
    <xf numFmtId="0" fontId="6" fillId="5" borderId="0" xfId="1" applyFont="1" applyFill="1" applyBorder="1" applyProtection="1"/>
    <xf numFmtId="0" fontId="6" fillId="2" borderId="0" xfId="1" applyFont="1" applyFill="1" applyBorder="1" applyProtection="1"/>
    <xf numFmtId="0" fontId="6" fillId="6" borderId="0" xfId="1" applyFont="1" applyFill="1" applyBorder="1" applyProtection="1"/>
    <xf numFmtId="0" fontId="6" fillId="7" borderId="0" xfId="1" applyFont="1" applyFill="1" applyBorder="1" applyProtection="1"/>
    <xf numFmtId="0" fontId="6" fillId="8" borderId="0" xfId="1" applyFont="1" applyFill="1" applyBorder="1" applyProtection="1"/>
    <xf numFmtId="0" fontId="6" fillId="9" borderId="0" xfId="1" applyFont="1" applyFill="1" applyBorder="1" applyProtection="1"/>
    <xf numFmtId="0" fontId="6" fillId="10" borderId="0" xfId="1" applyFont="1" applyFill="1" applyBorder="1" applyProtection="1"/>
    <xf numFmtId="0" fontId="16" fillId="4" borderId="0" xfId="1" applyFont="1" applyFill="1" applyProtection="1"/>
    <xf numFmtId="0" fontId="16" fillId="8" borderId="0" xfId="1" applyFont="1" applyFill="1" applyProtection="1"/>
    <xf numFmtId="0" fontId="6" fillId="9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vertical="center"/>
    </xf>
    <xf numFmtId="0" fontId="6" fillId="3" borderId="14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6" fillId="3" borderId="14" xfId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/>
    </xf>
    <xf numFmtId="0" fontId="6" fillId="3" borderId="14" xfId="1" applyFont="1" applyFill="1" applyBorder="1" applyAlignment="1" applyProtection="1">
      <alignment horizontal="right"/>
      <protection locked="0"/>
    </xf>
    <xf numFmtId="0" fontId="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/>
    </xf>
    <xf numFmtId="0" fontId="19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center"/>
    </xf>
    <xf numFmtId="1" fontId="6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left"/>
    </xf>
    <xf numFmtId="2" fontId="6" fillId="3" borderId="14" xfId="1" applyNumberFormat="1" applyFont="1" applyFill="1" applyBorder="1" applyAlignment="1" applyProtection="1">
      <alignment horizontal="right"/>
      <protection locked="0"/>
    </xf>
    <xf numFmtId="2" fontId="6" fillId="0" borderId="14" xfId="1" applyNumberFormat="1" applyFont="1" applyFill="1" applyBorder="1" applyAlignment="1" applyProtection="1">
      <alignment horizontal="right"/>
    </xf>
    <xf numFmtId="2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Alignment="1" applyProtection="1">
      <alignment horizontal="left"/>
    </xf>
    <xf numFmtId="3" fontId="6" fillId="3" borderId="14" xfId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/>
    <xf numFmtId="4" fontId="6" fillId="3" borderId="14" xfId="1" applyNumberFormat="1" applyFont="1" applyFill="1" applyBorder="1" applyAlignment="1" applyProtection="1">
      <alignment horizontal="right"/>
    </xf>
    <xf numFmtId="170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Protection="1"/>
    <xf numFmtId="0" fontId="19" fillId="0" borderId="0" xfId="1" applyFont="1" applyFill="1" applyProtection="1"/>
    <xf numFmtId="4" fontId="6" fillId="0" borderId="14" xfId="1" applyNumberFormat="1" applyFont="1" applyFill="1" applyBorder="1" applyAlignment="1" applyProtection="1">
      <alignment horizontal="right"/>
    </xf>
    <xf numFmtId="4" fontId="6" fillId="3" borderId="14" xfId="1" applyNumberFormat="1" applyFont="1" applyFill="1" applyBorder="1" applyAlignment="1" applyProtection="1">
      <alignment horizontal="right"/>
      <protection locked="0"/>
    </xf>
    <xf numFmtId="3" fontId="21" fillId="0" borderId="0" xfId="1" applyNumberFormat="1" applyFont="1" applyFill="1" applyBorder="1" applyProtection="1"/>
    <xf numFmtId="4" fontId="6" fillId="0" borderId="0" xfId="1" applyNumberFormat="1" applyFont="1" applyFill="1" applyProtection="1"/>
    <xf numFmtId="3" fontId="16" fillId="0" borderId="0" xfId="1" applyNumberFormat="1" applyFont="1" applyFill="1" applyBorder="1" applyProtection="1"/>
    <xf numFmtId="3" fontId="21" fillId="0" borderId="0" xfId="1" applyNumberFormat="1" applyFont="1" applyFill="1" applyBorder="1" applyAlignment="1" applyProtection="1">
      <alignment horizontal="left"/>
    </xf>
    <xf numFmtId="3" fontId="21" fillId="0" borderId="0" xfId="1" applyNumberFormat="1" applyFont="1" applyFill="1" applyBorder="1" applyAlignment="1" applyProtection="1">
      <alignment horizontal="center"/>
    </xf>
    <xf numFmtId="0" fontId="16" fillId="0" borderId="0" xfId="1" quotePrefix="1" applyFont="1" applyFill="1" applyProtection="1"/>
    <xf numFmtId="0" fontId="4" fillId="0" borderId="0" xfId="1" applyFont="1" applyFill="1" applyProtection="1"/>
    <xf numFmtId="0" fontId="18" fillId="0" borderId="0" xfId="1" applyFont="1" applyFill="1" applyProtection="1"/>
    <xf numFmtId="0" fontId="18" fillId="0" borderId="0" xfId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21" fillId="0" borderId="0" xfId="1" applyFont="1" applyFill="1" applyProtection="1"/>
    <xf numFmtId="0" fontId="21" fillId="0" borderId="0" xfId="1" quotePrefix="1" applyFont="1" applyFill="1" applyProtection="1"/>
    <xf numFmtId="0" fontId="16" fillId="0" borderId="0" xfId="1" applyFont="1" applyFill="1" applyAlignment="1" applyProtection="1">
      <alignment horizontal="right"/>
    </xf>
    <xf numFmtId="0" fontId="19" fillId="0" borderId="0" xfId="1" quotePrefix="1" applyFont="1" applyFill="1" applyProtection="1"/>
    <xf numFmtId="0" fontId="16" fillId="3" borderId="0" xfId="1" applyFont="1" applyFill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/>
    <xf numFmtId="3" fontId="6" fillId="0" borderId="14" xfId="1" applyNumberFormat="1" applyFont="1" applyFill="1" applyBorder="1" applyAlignment="1" applyProtection="1">
      <alignment horizontal="right"/>
    </xf>
    <xf numFmtId="3" fontId="6" fillId="11" borderId="14" xfId="1" applyNumberFormat="1" applyFont="1" applyFill="1" applyBorder="1" applyAlignment="1" applyProtection="1">
      <alignment horizontal="right"/>
    </xf>
    <xf numFmtId="4" fontId="6" fillId="11" borderId="14" xfId="1" applyNumberFormat="1" applyFont="1" applyFill="1" applyBorder="1" applyAlignment="1" applyProtection="1">
      <alignment horizontal="right"/>
    </xf>
    <xf numFmtId="0" fontId="23" fillId="0" borderId="0" xfId="1" applyFont="1" applyFill="1" applyProtection="1"/>
    <xf numFmtId="0" fontId="8" fillId="0" borderId="6" xfId="0" applyFont="1" applyBorder="1" applyProtection="1"/>
    <xf numFmtId="0" fontId="10" fillId="0" borderId="10" xfId="0" applyFont="1" applyBorder="1" applyAlignment="1" applyProtection="1"/>
    <xf numFmtId="0" fontId="8" fillId="0" borderId="10" xfId="0" applyFont="1" applyBorder="1" applyAlignment="1" applyProtection="1">
      <alignment horizontal="center"/>
    </xf>
    <xf numFmtId="167" fontId="9" fillId="0" borderId="10" xfId="0" applyNumberFormat="1" applyFont="1" applyFill="1" applyBorder="1" applyAlignment="1" applyProtection="1">
      <alignment horizontal="right"/>
    </xf>
    <xf numFmtId="4" fontId="9" fillId="0" borderId="0" xfId="0" applyNumberFormat="1" applyFont="1" applyBorder="1" applyAlignment="1" applyProtection="1">
      <alignment horizontal="right"/>
    </xf>
    <xf numFmtId="0" fontId="0" fillId="0" borderId="0" xfId="0" applyFill="1" applyProtection="1"/>
    <xf numFmtId="0" fontId="9" fillId="0" borderId="0" xfId="0" applyFont="1" applyBorder="1" applyAlignment="1" applyProtection="1"/>
    <xf numFmtId="0" fontId="10" fillId="0" borderId="36" xfId="0" applyFont="1" applyBorder="1" applyProtection="1"/>
    <xf numFmtId="0" fontId="9" fillId="0" borderId="1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1" fillId="0" borderId="0" xfId="0" applyFont="1" applyProtection="1"/>
    <xf numFmtId="0" fontId="9" fillId="0" borderId="3" xfId="0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29" fillId="0" borderId="0" xfId="0" applyFont="1" applyProtection="1"/>
    <xf numFmtId="0" fontId="4" fillId="13" borderId="1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/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9" fontId="0" fillId="0" borderId="0" xfId="0" applyNumberFormat="1" applyAlignment="1" applyProtection="1"/>
    <xf numFmtId="0" fontId="36" fillId="14" borderId="12" xfId="0" applyFont="1" applyFill="1" applyBorder="1" applyAlignment="1" applyProtection="1"/>
    <xf numFmtId="0" fontId="36" fillId="14" borderId="2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13" borderId="36" xfId="0" applyFill="1" applyBorder="1" applyProtection="1"/>
    <xf numFmtId="0" fontId="0" fillId="13" borderId="9" xfId="0" applyFill="1" applyBorder="1" applyProtection="1"/>
    <xf numFmtId="0" fontId="0" fillId="13" borderId="35" xfId="0" applyFill="1" applyBorder="1" applyProtection="1"/>
    <xf numFmtId="0" fontId="0" fillId="13" borderId="9" xfId="0" applyFill="1" applyBorder="1" applyAlignment="1" applyProtection="1">
      <alignment horizontal="right"/>
    </xf>
    <xf numFmtId="0" fontId="0" fillId="13" borderId="35" xfId="0" applyFill="1" applyBorder="1" applyAlignment="1" applyProtection="1">
      <alignment horizontal="right"/>
    </xf>
    <xf numFmtId="4" fontId="34" fillId="0" borderId="0" xfId="0" applyNumberFormat="1" applyFont="1" applyFill="1" applyProtection="1"/>
    <xf numFmtId="0" fontId="34" fillId="0" borderId="0" xfId="0" applyFont="1" applyFill="1" applyAlignment="1" applyProtection="1">
      <alignment horizontal="right"/>
    </xf>
    <xf numFmtId="171" fontId="34" fillId="0" borderId="0" xfId="0" applyNumberFormat="1" applyFont="1" applyFill="1" applyProtection="1"/>
    <xf numFmtId="0" fontId="9" fillId="0" borderId="0" xfId="0" applyFont="1" applyFill="1" applyProtection="1"/>
    <xf numFmtId="0" fontId="16" fillId="0" borderId="0" xfId="0" applyFont="1" applyFill="1" applyProtection="1"/>
    <xf numFmtId="171" fontId="16" fillId="0" borderId="0" xfId="0" applyNumberFormat="1" applyFont="1" applyFill="1" applyProtection="1"/>
    <xf numFmtId="4" fontId="9" fillId="0" borderId="0" xfId="0" applyNumberFormat="1" applyFont="1" applyFill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171" fontId="9" fillId="0" borderId="0" xfId="0" applyNumberFormat="1" applyFont="1" applyFill="1" applyProtection="1"/>
    <xf numFmtId="0" fontId="0" fillId="0" borderId="0" xfId="0" applyFill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37" fillId="0" borderId="0" xfId="0" applyFont="1"/>
    <xf numFmtId="0" fontId="8" fillId="0" borderId="0" xfId="0" applyFont="1" applyFill="1" applyProtection="1"/>
    <xf numFmtId="4" fontId="16" fillId="0" borderId="0" xfId="0" applyNumberFormat="1" applyFont="1" applyFill="1" applyBorder="1" applyProtection="1"/>
    <xf numFmtId="4" fontId="9" fillId="0" borderId="0" xfId="0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3" fontId="9" fillId="0" borderId="0" xfId="0" applyNumberFormat="1" applyFont="1" applyBorder="1" applyProtection="1"/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167" fontId="9" fillId="0" borderId="0" xfId="0" applyNumberFormat="1" applyFont="1" applyFill="1" applyBorder="1" applyAlignment="1" applyProtection="1">
      <alignment horizontal="right"/>
    </xf>
    <xf numFmtId="4" fontId="16" fillId="13" borderId="17" xfId="0" applyNumberFormat="1" applyFont="1" applyFill="1" applyBorder="1" applyProtection="1"/>
    <xf numFmtId="4" fontId="19" fillId="13" borderId="3" xfId="0" applyNumberFormat="1" applyFont="1" applyFill="1" applyBorder="1" applyProtection="1"/>
    <xf numFmtId="4" fontId="39" fillId="13" borderId="12" xfId="0" applyNumberFormat="1" applyFont="1" applyFill="1" applyBorder="1" applyAlignment="1" applyProtection="1">
      <alignment horizontal="right"/>
    </xf>
    <xf numFmtId="4" fontId="19" fillId="15" borderId="14" xfId="0" applyNumberFormat="1" applyFont="1" applyFill="1" applyBorder="1" applyProtection="1"/>
    <xf numFmtId="4" fontId="16" fillId="13" borderId="35" xfId="0" applyNumberFormat="1" applyFont="1" applyFill="1" applyBorder="1" applyProtection="1"/>
    <xf numFmtId="0" fontId="36" fillId="0" borderId="0" xfId="0" applyFont="1" applyFill="1" applyBorder="1" applyAlignment="1"/>
    <xf numFmtId="0" fontId="32" fillId="13" borderId="14" xfId="0" applyFont="1" applyFill="1" applyBorder="1" applyProtection="1"/>
    <xf numFmtId="3" fontId="9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3" fontId="9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167" fontId="9" fillId="0" borderId="0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9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16" fillId="0" borderId="0" xfId="0" applyNumberFormat="1" applyFont="1" applyFill="1" applyBorder="1" applyProtection="1">
      <protection locked="0"/>
    </xf>
    <xf numFmtId="0" fontId="34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5" fillId="0" borderId="0" xfId="0" applyFont="1" applyAlignment="1" applyProtection="1">
      <alignment horizontal="center" vertical="center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42" fillId="13" borderId="0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/>
      <protection locked="0"/>
    </xf>
    <xf numFmtId="4" fontId="16" fillId="15" borderId="14" xfId="0" applyNumberFormat="1" applyFont="1" applyFill="1" applyBorder="1" applyProtection="1"/>
    <xf numFmtId="0" fontId="9" fillId="18" borderId="0" xfId="0" applyFont="1" applyFill="1" applyProtection="1">
      <protection locked="0"/>
    </xf>
    <xf numFmtId="4" fontId="9" fillId="0" borderId="3" xfId="0" applyNumberFormat="1" applyFont="1" applyFill="1" applyBorder="1" applyAlignment="1" applyProtection="1"/>
    <xf numFmtId="0" fontId="30" fillId="0" borderId="0" xfId="0" applyFont="1" applyFill="1" applyBorder="1" applyAlignment="1">
      <alignment horizontal="center" vertical="center"/>
    </xf>
    <xf numFmtId="0" fontId="45" fillId="13" borderId="14" xfId="0" applyFont="1" applyFill="1" applyBorder="1" applyProtection="1"/>
    <xf numFmtId="4" fontId="45" fillId="13" borderId="14" xfId="0" applyNumberFormat="1" applyFont="1" applyFill="1" applyBorder="1" applyProtection="1"/>
    <xf numFmtId="0" fontId="19" fillId="13" borderId="14" xfId="0" applyFont="1" applyFill="1" applyBorder="1" applyProtection="1"/>
    <xf numFmtId="4" fontId="19" fillId="13" borderId="14" xfId="0" applyNumberFormat="1" applyFont="1" applyFill="1" applyBorder="1" applyProtection="1"/>
    <xf numFmtId="0" fontId="15" fillId="13" borderId="14" xfId="0" applyFont="1" applyFill="1" applyBorder="1" applyAlignment="1" applyProtection="1">
      <alignment horizontal="center"/>
    </xf>
    <xf numFmtId="0" fontId="4" fillId="12" borderId="14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3" fontId="18" fillId="0" borderId="14" xfId="0" applyNumberFormat="1" applyFont="1" applyFill="1" applyBorder="1" applyAlignment="1" applyProtection="1">
      <alignment horizontal="right"/>
      <protection hidden="1"/>
    </xf>
    <xf numFmtId="0" fontId="18" fillId="13" borderId="7" xfId="0" applyFont="1" applyFill="1" applyBorder="1" applyAlignment="1" applyProtection="1">
      <alignment horizontal="center"/>
      <protection hidden="1"/>
    </xf>
    <xf numFmtId="0" fontId="32" fillId="19" borderId="6" xfId="0" applyFont="1" applyFill="1" applyBorder="1" applyAlignment="1" applyProtection="1">
      <alignment horizontal="center" vertical="center" wrapText="1"/>
      <protection hidden="1"/>
    </xf>
    <xf numFmtId="0" fontId="32" fillId="19" borderId="8" xfId="0" applyFont="1" applyFill="1" applyBorder="1" applyAlignment="1" applyProtection="1">
      <alignment horizontal="center" vertical="center" wrapText="1"/>
      <protection hidden="1"/>
    </xf>
    <xf numFmtId="0" fontId="32" fillId="19" borderId="0" xfId="0" applyFont="1" applyFill="1" applyBorder="1" applyAlignment="1" applyProtection="1">
      <alignment horizontal="center" vertical="center" wrapText="1"/>
      <protection hidden="1"/>
    </xf>
    <xf numFmtId="0" fontId="32" fillId="19" borderId="11" xfId="0" applyFont="1" applyFill="1" applyBorder="1" applyAlignment="1" applyProtection="1">
      <alignment horizontal="center" vertical="center" wrapText="1"/>
      <protection hidden="1"/>
    </xf>
    <xf numFmtId="0" fontId="18" fillId="19" borderId="0" xfId="0" applyFont="1" applyFill="1" applyBorder="1" applyAlignment="1" applyProtection="1">
      <alignment horizontal="center"/>
      <protection hidden="1"/>
    </xf>
    <xf numFmtId="0" fontId="32" fillId="19" borderId="4" xfId="0" applyFont="1" applyFill="1" applyBorder="1" applyAlignment="1" applyProtection="1">
      <alignment horizontal="center" vertical="center" wrapText="1"/>
      <protection hidden="1"/>
    </xf>
    <xf numFmtId="0" fontId="19" fillId="19" borderId="0" xfId="0" applyFont="1" applyFill="1" applyBorder="1" applyAlignment="1" applyProtection="1">
      <alignment horizontal="center"/>
      <protection hidden="1"/>
    </xf>
    <xf numFmtId="0" fontId="16" fillId="19" borderId="0" xfId="0" applyFont="1" applyFill="1" applyBorder="1" applyAlignment="1" applyProtection="1">
      <alignment horizontal="center"/>
      <protection hidden="1"/>
    </xf>
    <xf numFmtId="0" fontId="19" fillId="19" borderId="1" xfId="0" applyFont="1" applyFill="1" applyBorder="1" applyAlignment="1" applyProtection="1">
      <alignment horizontal="center"/>
      <protection hidden="1"/>
    </xf>
    <xf numFmtId="0" fontId="4" fillId="19" borderId="0" xfId="0" applyFont="1" applyFill="1" applyBorder="1" applyProtection="1">
      <protection hidden="1"/>
    </xf>
    <xf numFmtId="0" fontId="17" fillId="19" borderId="0" xfId="0" applyFont="1" applyFill="1" applyAlignment="1" applyProtection="1">
      <alignment horizontal="center"/>
      <protection hidden="1"/>
    </xf>
    <xf numFmtId="0" fontId="18" fillId="19" borderId="9" xfId="0" applyFont="1" applyFill="1" applyBorder="1" applyAlignment="1" applyProtection="1">
      <alignment horizontal="center"/>
      <protection hidden="1"/>
    </xf>
    <xf numFmtId="0" fontId="18" fillId="19" borderId="10" xfId="0" applyFont="1" applyFill="1" applyBorder="1" applyAlignment="1" applyProtection="1">
      <alignment horizontal="center"/>
      <protection hidden="1"/>
    </xf>
    <xf numFmtId="0" fontId="17" fillId="19" borderId="0" xfId="0" applyFont="1" applyFill="1" applyAlignment="1" applyProtection="1">
      <protection hidden="1"/>
    </xf>
    <xf numFmtId="0" fontId="16" fillId="19" borderId="0" xfId="0" applyFont="1" applyFill="1" applyAlignment="1" applyProtection="1">
      <alignment horizontal="center"/>
      <protection hidden="1"/>
    </xf>
    <xf numFmtId="0" fontId="46" fillId="13" borderId="14" xfId="0" applyFont="1" applyFill="1" applyBorder="1" applyAlignment="1" applyProtection="1">
      <alignment horizontal="center" vertical="center" wrapText="1"/>
      <protection locked="0"/>
    </xf>
    <xf numFmtId="0" fontId="33" fillId="12" borderId="14" xfId="0" applyFont="1" applyFill="1" applyBorder="1" applyAlignment="1" applyProtection="1">
      <alignment horizontal="center"/>
      <protection hidden="1"/>
    </xf>
    <xf numFmtId="0" fontId="4" fillId="12" borderId="3" xfId="0" applyFont="1" applyFill="1" applyBorder="1" applyAlignment="1" applyProtection="1">
      <alignment horizontal="center"/>
      <protection hidden="1"/>
    </xf>
    <xf numFmtId="4" fontId="9" fillId="13" borderId="3" xfId="0" applyNumberFormat="1" applyFont="1" applyFill="1" applyBorder="1" applyProtection="1">
      <protection locked="0"/>
    </xf>
    <xf numFmtId="4" fontId="9" fillId="13" borderId="12" xfId="0" applyNumberFormat="1" applyFont="1" applyFill="1" applyBorder="1" applyProtection="1">
      <protection locked="0"/>
    </xf>
    <xf numFmtId="4" fontId="9" fillId="13" borderId="5" xfId="0" applyNumberFormat="1" applyFont="1" applyFill="1" applyBorder="1" applyProtection="1">
      <protection locked="0"/>
    </xf>
    <xf numFmtId="3" fontId="9" fillId="13" borderId="27" xfId="0" applyNumberFormat="1" applyFont="1" applyFill="1" applyBorder="1" applyProtection="1">
      <protection locked="0"/>
    </xf>
    <xf numFmtId="3" fontId="9" fillId="13" borderId="30" xfId="0" applyNumberFormat="1" applyFont="1" applyFill="1" applyBorder="1" applyProtection="1">
      <protection locked="0"/>
    </xf>
    <xf numFmtId="0" fontId="9" fillId="13" borderId="35" xfId="0" applyFont="1" applyFill="1" applyBorder="1" applyAlignment="1" applyProtection="1">
      <protection locked="0"/>
    </xf>
    <xf numFmtId="4" fontId="9" fillId="13" borderId="3" xfId="0" applyNumberFormat="1" applyFont="1" applyFill="1" applyBorder="1" applyAlignment="1" applyProtection="1">
      <protection locked="0"/>
    </xf>
    <xf numFmtId="0" fontId="9" fillId="13" borderId="1" xfId="0" applyFont="1" applyFill="1" applyBorder="1" applyAlignment="1" applyProtection="1">
      <protection locked="0"/>
    </xf>
    <xf numFmtId="0" fontId="4" fillId="19" borderId="0" xfId="0" applyFont="1" applyFill="1" applyBorder="1" applyAlignment="1" applyProtection="1">
      <alignment horizontal="center"/>
      <protection hidden="1"/>
    </xf>
    <xf numFmtId="0" fontId="4" fillId="12" borderId="5" xfId="0" applyFont="1" applyFill="1" applyBorder="1" applyAlignment="1" applyProtection="1">
      <alignment horizontal="center"/>
      <protection hidden="1"/>
    </xf>
    <xf numFmtId="0" fontId="18" fillId="19" borderId="0" xfId="0" applyFont="1" applyFill="1" applyBorder="1" applyProtection="1">
      <protection hidden="1"/>
    </xf>
    <xf numFmtId="0" fontId="29" fillId="13" borderId="7" xfId="0" applyFont="1" applyFill="1" applyBorder="1" applyProtection="1"/>
    <xf numFmtId="0" fontId="29" fillId="13" borderId="8" xfId="0" applyFont="1" applyFill="1" applyBorder="1" applyProtection="1"/>
    <xf numFmtId="0" fontId="0" fillId="13" borderId="10" xfId="0" applyFill="1" applyBorder="1"/>
    <xf numFmtId="0" fontId="0" fillId="13" borderId="11" xfId="0" applyFill="1" applyBorder="1"/>
    <xf numFmtId="0" fontId="0" fillId="13" borderId="11" xfId="0" applyFill="1" applyBorder="1" applyProtection="1"/>
    <xf numFmtId="0" fontId="0" fillId="13" borderId="12" xfId="0" applyFill="1" applyBorder="1"/>
    <xf numFmtId="0" fontId="0" fillId="13" borderId="2" xfId="0" applyFill="1" applyBorder="1" applyProtection="1"/>
    <xf numFmtId="0" fontId="41" fillId="19" borderId="0" xfId="0" applyFont="1" applyFill="1" applyProtection="1">
      <protection hidden="1"/>
    </xf>
    <xf numFmtId="0" fontId="41" fillId="0" borderId="0" xfId="0" applyFont="1" applyProtection="1">
      <protection hidden="1"/>
    </xf>
    <xf numFmtId="0" fontId="41" fillId="19" borderId="0" xfId="0" applyFont="1" applyFill="1" applyBorder="1" applyProtection="1">
      <protection hidden="1"/>
    </xf>
    <xf numFmtId="0" fontId="41" fillId="19" borderId="0" xfId="0" applyFont="1" applyFill="1" applyAlignment="1" applyProtection="1">
      <alignment horizontal="center"/>
      <protection hidden="1"/>
    </xf>
    <xf numFmtId="0" fontId="41" fillId="0" borderId="10" xfId="0" applyFont="1" applyFill="1" applyBorder="1" applyProtection="1">
      <protection hidden="1"/>
    </xf>
    <xf numFmtId="0" fontId="28" fillId="19" borderId="0" xfId="0" applyFont="1" applyFill="1" applyBorder="1" applyProtection="1">
      <protection hidden="1"/>
    </xf>
    <xf numFmtId="0" fontId="28" fillId="19" borderId="10" xfId="0" applyFont="1" applyFill="1" applyBorder="1" applyProtection="1">
      <protection hidden="1"/>
    </xf>
    <xf numFmtId="0" fontId="28" fillId="19" borderId="0" xfId="0" applyFont="1" applyFill="1" applyProtection="1">
      <protection hidden="1"/>
    </xf>
    <xf numFmtId="0" fontId="28" fillId="0" borderId="0" xfId="0" applyFont="1" applyProtection="1">
      <protection hidden="1"/>
    </xf>
    <xf numFmtId="0" fontId="41" fillId="19" borderId="9" xfId="0" applyFont="1" applyFill="1" applyBorder="1" applyProtection="1">
      <protection hidden="1"/>
    </xf>
    <xf numFmtId="167" fontId="41" fillId="19" borderId="0" xfId="0" applyNumberFormat="1" applyFont="1" applyFill="1" applyBorder="1" applyProtection="1">
      <protection hidden="1"/>
    </xf>
    <xf numFmtId="4" fontId="41" fillId="19" borderId="0" xfId="0" applyNumberFormat="1" applyFont="1" applyFill="1" applyBorder="1" applyProtection="1">
      <protection hidden="1"/>
    </xf>
    <xf numFmtId="0" fontId="41" fillId="19" borderId="0" xfId="0" applyNumberFormat="1" applyFont="1" applyFill="1" applyBorder="1" applyProtection="1">
      <protection hidden="1"/>
    </xf>
    <xf numFmtId="4" fontId="41" fillId="19" borderId="6" xfId="0" applyNumberFormat="1" applyFont="1" applyFill="1" applyBorder="1" applyProtection="1">
      <protection hidden="1"/>
    </xf>
    <xf numFmtId="0" fontId="41" fillId="0" borderId="0" xfId="0" applyFont="1" applyFill="1" applyProtection="1">
      <protection hidden="1"/>
    </xf>
    <xf numFmtId="3" fontId="41" fillId="19" borderId="0" xfId="0" applyNumberFormat="1" applyFont="1" applyFill="1" applyBorder="1" applyProtection="1">
      <protection hidden="1"/>
    </xf>
    <xf numFmtId="3" fontId="41" fillId="19" borderId="0" xfId="0" applyNumberFormat="1" applyFont="1" applyFill="1" applyBorder="1" applyAlignment="1" applyProtection="1">
      <alignment horizontal="right"/>
      <protection hidden="1"/>
    </xf>
    <xf numFmtId="0" fontId="41" fillId="19" borderId="0" xfId="0" applyFont="1" applyFill="1" applyBorder="1" applyAlignment="1" applyProtection="1">
      <alignment horizontal="right"/>
      <protection hidden="1"/>
    </xf>
    <xf numFmtId="0" fontId="41" fillId="19" borderId="0" xfId="0" applyFont="1" applyFill="1" applyAlignment="1" applyProtection="1">
      <alignment horizontal="right"/>
      <protection hidden="1"/>
    </xf>
    <xf numFmtId="0" fontId="41" fillId="0" borderId="0" xfId="0" applyFont="1" applyAlignment="1" applyProtection="1">
      <alignment horizontal="right"/>
      <protection hidden="1"/>
    </xf>
    <xf numFmtId="0" fontId="49" fillId="19" borderId="0" xfId="0" applyFont="1" applyFill="1" applyAlignment="1" applyProtection="1">
      <protection hidden="1"/>
    </xf>
    <xf numFmtId="0" fontId="50" fillId="19" borderId="0" xfId="0" applyFont="1" applyFill="1" applyProtection="1">
      <protection hidden="1"/>
    </xf>
    <xf numFmtId="2" fontId="41" fillId="13" borderId="6" xfId="0" applyNumberFormat="1" applyFont="1" applyFill="1" applyBorder="1" applyProtection="1">
      <protection hidden="1"/>
    </xf>
    <xf numFmtId="4" fontId="41" fillId="16" borderId="6" xfId="0" applyNumberFormat="1" applyFont="1" applyFill="1" applyBorder="1" applyProtection="1">
      <protection hidden="1"/>
    </xf>
    <xf numFmtId="0" fontId="41" fillId="13" borderId="8" xfId="0" applyFont="1" applyFill="1" applyBorder="1" applyAlignment="1" applyProtection="1">
      <alignment horizontal="center"/>
      <protection hidden="1"/>
    </xf>
    <xf numFmtId="2" fontId="41" fillId="0" borderId="0" xfId="0" applyNumberFormat="1" applyFont="1" applyProtection="1">
      <protection hidden="1"/>
    </xf>
    <xf numFmtId="0" fontId="41" fillId="13" borderId="3" xfId="0" applyFont="1" applyFill="1" applyBorder="1" applyProtection="1">
      <protection hidden="1"/>
    </xf>
    <xf numFmtId="0" fontId="41" fillId="13" borderId="4" xfId="0" applyFont="1" applyFill="1" applyBorder="1" applyProtection="1">
      <protection hidden="1"/>
    </xf>
    <xf numFmtId="0" fontId="41" fillId="13" borderId="5" xfId="0" applyFont="1" applyFill="1" applyBorder="1" applyAlignment="1" applyProtection="1">
      <alignment horizontal="center"/>
      <protection hidden="1"/>
    </xf>
    <xf numFmtId="0" fontId="7" fillId="13" borderId="35" xfId="0" applyFont="1" applyFill="1" applyBorder="1" applyAlignment="1" applyProtection="1">
      <alignment horizontal="center" vertical="top" wrapText="1"/>
      <protection locked="0"/>
    </xf>
    <xf numFmtId="4" fontId="41" fillId="13" borderId="6" xfId="0" applyNumberFormat="1" applyFont="1" applyFill="1" applyBorder="1" applyProtection="1">
      <protection hidden="1"/>
    </xf>
    <xf numFmtId="0" fontId="0" fillId="0" borderId="0" xfId="0" applyFill="1" applyBorder="1"/>
    <xf numFmtId="0" fontId="0" fillId="0" borderId="0" xfId="0" applyFill="1"/>
    <xf numFmtId="0" fontId="29" fillId="0" borderId="0" xfId="0" applyFont="1" applyFill="1" applyProtection="1"/>
    <xf numFmtId="0" fontId="0" fillId="13" borderId="0" xfId="0" applyFill="1" applyProtection="1"/>
    <xf numFmtId="0" fontId="6" fillId="0" borderId="14" xfId="0" applyFont="1" applyBorder="1" applyAlignment="1" applyProtection="1">
      <alignment horizontal="center" vertical="center"/>
      <protection hidden="1"/>
    </xf>
    <xf numFmtId="0" fontId="36" fillId="13" borderId="14" xfId="0" applyFont="1" applyFill="1" applyBorder="1" applyProtection="1">
      <protection locked="0"/>
    </xf>
    <xf numFmtId="0" fontId="36" fillId="13" borderId="14" xfId="0" applyFont="1" applyFill="1" applyBorder="1" applyAlignment="1" applyProtection="1">
      <alignment horizontal="center" vertical="center"/>
      <protection locked="0"/>
    </xf>
    <xf numFmtId="2" fontId="36" fillId="13" borderId="14" xfId="0" applyNumberFormat="1" applyFont="1" applyFill="1" applyBorder="1" applyProtection="1">
      <protection locked="0"/>
    </xf>
    <xf numFmtId="0" fontId="36" fillId="0" borderId="14" xfId="0" applyFont="1" applyBorder="1" applyProtection="1">
      <protection hidden="1"/>
    </xf>
    <xf numFmtId="167" fontId="33" fillId="12" borderId="5" xfId="0" applyNumberFormat="1" applyFont="1" applyFill="1" applyBorder="1" applyProtection="1">
      <protection hidden="1"/>
    </xf>
    <xf numFmtId="3" fontId="36" fillId="0" borderId="14" xfId="0" applyNumberFormat="1" applyFont="1" applyFill="1" applyBorder="1" applyAlignment="1" applyProtection="1">
      <alignment horizontal="right"/>
      <protection hidden="1"/>
    </xf>
    <xf numFmtId="3" fontId="36" fillId="0" borderId="14" xfId="0" applyNumberFormat="1" applyFont="1" applyFill="1" applyBorder="1" applyProtection="1">
      <protection hidden="1"/>
    </xf>
    <xf numFmtId="167" fontId="16" fillId="0" borderId="0" xfId="0" applyNumberFormat="1" applyFont="1" applyFill="1" applyBorder="1" applyAlignment="1" applyProtection="1">
      <alignment horizontal="center" vertical="center"/>
    </xf>
    <xf numFmtId="0" fontId="5" fillId="13" borderId="14" xfId="0" applyFont="1" applyFill="1" applyBorder="1" applyProtection="1"/>
    <xf numFmtId="4" fontId="32" fillId="13" borderId="14" xfId="0" applyNumberFormat="1" applyFont="1" applyFill="1" applyBorder="1" applyProtection="1"/>
    <xf numFmtId="4" fontId="5" fillId="13" borderId="14" xfId="0" applyNumberFormat="1" applyFont="1" applyFill="1" applyBorder="1" applyProtection="1"/>
    <xf numFmtId="0" fontId="18" fillId="0" borderId="0" xfId="0" applyFont="1" applyFill="1" applyBorder="1" applyProtection="1"/>
    <xf numFmtId="0" fontId="6" fillId="0" borderId="0" xfId="0" applyFont="1" applyFill="1" applyBorder="1" applyProtection="1">
      <protection locked="0"/>
    </xf>
    <xf numFmtId="3" fontId="6" fillId="0" borderId="49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6" fillId="0" borderId="57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49" fontId="16" fillId="0" borderId="58" xfId="0" applyNumberFormat="1" applyFont="1" applyBorder="1" applyAlignment="1" applyProtection="1">
      <alignment horizontal="center" vertical="center"/>
    </xf>
    <xf numFmtId="0" fontId="6" fillId="0" borderId="5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16" fillId="0" borderId="60" xfId="0" applyNumberFormat="1" applyFont="1" applyBorder="1" applyAlignment="1">
      <alignment horizontal="center" vertical="center"/>
    </xf>
    <xf numFmtId="0" fontId="6" fillId="0" borderId="61" xfId="0" applyFont="1" applyBorder="1" applyProtection="1"/>
    <xf numFmtId="3" fontId="16" fillId="0" borderId="1" xfId="0" applyNumberFormat="1" applyFont="1" applyBorder="1" applyAlignment="1" applyProtection="1">
      <alignment horizontal="center"/>
    </xf>
    <xf numFmtId="0" fontId="6" fillId="0" borderId="61" xfId="0" applyFont="1" applyBorder="1"/>
    <xf numFmtId="3" fontId="6" fillId="13" borderId="65" xfId="0" applyNumberFormat="1" applyFont="1" applyFill="1" applyBorder="1" applyAlignment="1" applyProtection="1">
      <protection locked="0"/>
    </xf>
    <xf numFmtId="3" fontId="6" fillId="0" borderId="66" xfId="0" applyNumberFormat="1" applyFont="1" applyBorder="1" applyAlignment="1" applyProtection="1"/>
    <xf numFmtId="170" fontId="6" fillId="0" borderId="66" xfId="0" applyNumberFormat="1" applyFont="1" applyBorder="1" applyAlignment="1"/>
    <xf numFmtId="3" fontId="6" fillId="13" borderId="67" xfId="0" applyNumberFormat="1" applyFont="1" applyFill="1" applyBorder="1" applyAlignment="1" applyProtection="1">
      <protection locked="0"/>
    </xf>
    <xf numFmtId="3" fontId="6" fillId="13" borderId="70" xfId="0" applyNumberFormat="1" applyFont="1" applyFill="1" applyBorder="1" applyAlignment="1" applyProtection="1">
      <protection locked="0"/>
    </xf>
    <xf numFmtId="3" fontId="6" fillId="0" borderId="71" xfId="0" applyNumberFormat="1" applyFont="1" applyFill="1" applyBorder="1" applyAlignment="1" applyProtection="1"/>
    <xf numFmtId="0" fontId="6" fillId="0" borderId="74" xfId="0" applyFont="1" applyBorder="1" applyAlignment="1" applyProtection="1">
      <alignment horizontal="center" vertical="center"/>
    </xf>
    <xf numFmtId="174" fontId="6" fillId="0" borderId="68" xfId="0" applyNumberFormat="1" applyFont="1" applyFill="1" applyBorder="1" applyAlignment="1" applyProtection="1"/>
    <xf numFmtId="174" fontId="6" fillId="0" borderId="76" xfId="0" applyNumberFormat="1" applyFont="1" applyFill="1" applyBorder="1" applyAlignment="1" applyProtection="1"/>
    <xf numFmtId="0" fontId="6" fillId="0" borderId="74" xfId="0" applyFont="1" applyBorder="1" applyAlignment="1">
      <alignment horizontal="center" vertical="center"/>
    </xf>
    <xf numFmtId="174" fontId="6" fillId="0" borderId="68" xfId="0" applyNumberFormat="1" applyFont="1" applyFill="1" applyBorder="1" applyAlignment="1"/>
    <xf numFmtId="49" fontId="6" fillId="0" borderId="77" xfId="0" applyNumberFormat="1" applyFont="1" applyBorder="1" applyAlignment="1" applyProtection="1">
      <alignment horizontal="center"/>
    </xf>
    <xf numFmtId="3" fontId="6" fillId="13" borderId="16" xfId="0" applyNumberFormat="1" applyFont="1" applyFill="1" applyBorder="1" applyAlignment="1" applyProtection="1">
      <protection locked="0"/>
    </xf>
    <xf numFmtId="3" fontId="6" fillId="13" borderId="78" xfId="0" applyNumberFormat="1" applyFont="1" applyFill="1" applyBorder="1" applyAlignment="1" applyProtection="1">
      <protection locked="0"/>
    </xf>
    <xf numFmtId="3" fontId="6" fillId="0" borderId="76" xfId="0" applyNumberFormat="1" applyFont="1" applyFill="1" applyBorder="1" applyAlignment="1" applyProtection="1"/>
    <xf numFmtId="49" fontId="6" fillId="0" borderId="77" xfId="0" applyNumberFormat="1" applyFont="1" applyBorder="1" applyAlignment="1">
      <alignment horizontal="center"/>
    </xf>
    <xf numFmtId="0" fontId="16" fillId="0" borderId="77" xfId="0" applyFont="1" applyBorder="1" applyAlignment="1" applyProtection="1">
      <alignment horizontal="center"/>
    </xf>
    <xf numFmtId="0" fontId="16" fillId="0" borderId="77" xfId="0" applyFont="1" applyBorder="1" applyAlignment="1">
      <alignment horizontal="center"/>
    </xf>
    <xf numFmtId="174" fontId="6" fillId="0" borderId="78" xfId="0" applyNumberFormat="1" applyFont="1" applyFill="1" applyBorder="1" applyAlignment="1" applyProtection="1"/>
    <xf numFmtId="174" fontId="6" fillId="0" borderId="78" xfId="0" applyNumberFormat="1" applyFont="1" applyFill="1" applyBorder="1" applyAlignment="1"/>
    <xf numFmtId="0" fontId="6" fillId="0" borderId="7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vertical="center"/>
    </xf>
    <xf numFmtId="0" fontId="6" fillId="0" borderId="75" xfId="0" applyFont="1" applyBorder="1" applyAlignment="1" applyProtection="1">
      <alignment horizontal="left" vertical="center"/>
    </xf>
    <xf numFmtId="3" fontId="6" fillId="13" borderId="28" xfId="0" applyNumberFormat="1" applyFont="1" applyFill="1" applyBorder="1" applyAlignment="1" applyProtection="1">
      <protection locked="0"/>
    </xf>
    <xf numFmtId="0" fontId="6" fillId="0" borderId="7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75" xfId="0" applyFont="1" applyBorder="1" applyAlignment="1">
      <alignment horizontal="left" vertical="center"/>
    </xf>
    <xf numFmtId="49" fontId="16" fillId="0" borderId="72" xfId="0" applyNumberFormat="1" applyFont="1" applyBorder="1" applyAlignment="1" applyProtection="1">
      <alignment horizontal="center" vertical="center"/>
    </xf>
    <xf numFmtId="3" fontId="6" fillId="13" borderId="0" xfId="0" applyNumberFormat="1" applyFont="1" applyFill="1" applyBorder="1" applyAlignment="1" applyProtection="1">
      <protection locked="0"/>
    </xf>
    <xf numFmtId="3" fontId="6" fillId="0" borderId="66" xfId="0" applyNumberFormat="1" applyFont="1" applyFill="1" applyBorder="1" applyAlignment="1" applyProtection="1"/>
    <xf numFmtId="49" fontId="16" fillId="0" borderId="72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 applyProtection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0" fontId="19" fillId="0" borderId="77" xfId="0" applyFont="1" applyBorder="1" applyAlignment="1" applyProtection="1">
      <alignment horizontal="center" vertical="center"/>
    </xf>
    <xf numFmtId="174" fontId="6" fillId="0" borderId="78" xfId="0" applyNumberFormat="1" applyFont="1" applyBorder="1" applyAlignment="1" applyProtection="1"/>
    <xf numFmtId="174" fontId="6" fillId="0" borderId="76" xfId="0" applyNumberFormat="1" applyFont="1" applyBorder="1" applyAlignment="1" applyProtection="1"/>
    <xf numFmtId="0" fontId="19" fillId="0" borderId="77" xfId="0" applyFont="1" applyBorder="1" applyAlignment="1">
      <alignment horizontal="center" vertical="center"/>
    </xf>
    <xf numFmtId="174" fontId="6" fillId="0" borderId="78" xfId="0" applyNumberFormat="1" applyFont="1" applyBorder="1" applyAlignment="1"/>
    <xf numFmtId="0" fontId="6" fillId="0" borderId="46" xfId="0" applyFont="1" applyBorder="1" applyAlignment="1" applyProtection="1">
      <alignment vertical="center"/>
    </xf>
    <xf numFmtId="49" fontId="6" fillId="0" borderId="78" xfId="0" applyNumberFormat="1" applyFont="1" applyBorder="1" applyProtection="1"/>
    <xf numFmtId="0" fontId="6" fillId="0" borderId="46" xfId="0" applyFont="1" applyBorder="1" applyAlignment="1">
      <alignment vertical="center"/>
    </xf>
    <xf numFmtId="49" fontId="6" fillId="0" borderId="78" xfId="0" applyNumberFormat="1" applyFont="1" applyBorder="1"/>
    <xf numFmtId="49" fontId="16" fillId="0" borderId="74" xfId="0" applyNumberFormat="1" applyFont="1" applyBorder="1" applyAlignment="1" applyProtection="1">
      <alignment horizontal="center" vertical="center"/>
    </xf>
    <xf numFmtId="49" fontId="16" fillId="0" borderId="74" xfId="0" applyNumberFormat="1" applyFont="1" applyBorder="1" applyAlignment="1">
      <alignment horizontal="center" vertical="center"/>
    </xf>
    <xf numFmtId="49" fontId="16" fillId="0" borderId="81" xfId="0" applyNumberFormat="1" applyFont="1" applyBorder="1" applyAlignment="1" applyProtection="1">
      <alignment horizontal="center" vertical="center"/>
    </xf>
    <xf numFmtId="49" fontId="16" fillId="0" borderId="81" xfId="0" applyNumberFormat="1" applyFont="1" applyBorder="1" applyAlignment="1">
      <alignment horizontal="center" vertical="center"/>
    </xf>
    <xf numFmtId="49" fontId="19" fillId="0" borderId="82" xfId="0" applyNumberFormat="1" applyFont="1" applyBorder="1" applyAlignment="1" applyProtection="1">
      <alignment horizontal="center" vertical="center"/>
    </xf>
    <xf numFmtId="174" fontId="6" fillId="0" borderId="68" xfId="0" applyNumberFormat="1" applyFont="1" applyBorder="1" applyAlignment="1" applyProtection="1"/>
    <xf numFmtId="49" fontId="19" fillId="0" borderId="82" xfId="0" applyNumberFormat="1" applyFont="1" applyBorder="1" applyAlignment="1">
      <alignment horizontal="center" vertical="center"/>
    </xf>
    <xf numFmtId="174" fontId="6" fillId="0" borderId="68" xfId="0" applyNumberFormat="1" applyFont="1" applyBorder="1" applyAlignment="1"/>
    <xf numFmtId="0" fontId="16" fillId="0" borderId="74" xfId="0" applyFont="1" applyBorder="1" applyAlignment="1" applyProtection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9" fillId="0" borderId="82" xfId="0" applyFont="1" applyBorder="1" applyAlignment="1" applyProtection="1">
      <alignment horizontal="center" vertical="center"/>
    </xf>
    <xf numFmtId="0" fontId="19" fillId="0" borderId="82" xfId="0" applyFont="1" applyBorder="1" applyAlignment="1">
      <alignment horizontal="center" vertical="center"/>
    </xf>
    <xf numFmtId="3" fontId="6" fillId="13" borderId="73" xfId="0" applyNumberFormat="1" applyFont="1" applyFill="1" applyBorder="1" applyAlignment="1" applyProtection="1">
      <protection locked="0"/>
    </xf>
    <xf numFmtId="3" fontId="6" fillId="13" borderId="79" xfId="0" applyNumberFormat="1" applyFont="1" applyFill="1" applyBorder="1" applyAlignment="1" applyProtection="1">
      <protection locked="0"/>
    </xf>
    <xf numFmtId="3" fontId="6" fillId="0" borderId="80" xfId="0" applyNumberFormat="1" applyFont="1" applyFill="1" applyBorder="1" applyAlignment="1" applyProtection="1"/>
    <xf numFmtId="3" fontId="6" fillId="13" borderId="52" xfId="0" applyNumberFormat="1" applyFont="1" applyFill="1" applyBorder="1" applyAlignment="1" applyProtection="1">
      <protection locked="0"/>
    </xf>
    <xf numFmtId="3" fontId="6" fillId="13" borderId="84" xfId="0" applyNumberFormat="1" applyFont="1" applyFill="1" applyBorder="1" applyAlignment="1" applyProtection="1">
      <protection locked="0"/>
    </xf>
    <xf numFmtId="3" fontId="6" fillId="0" borderId="85" xfId="0" applyNumberFormat="1" applyFont="1" applyFill="1" applyBorder="1" applyAlignment="1" applyProtection="1"/>
    <xf numFmtId="0" fontId="6" fillId="19" borderId="0" xfId="0" applyFont="1" applyFill="1" applyBorder="1" applyProtection="1">
      <protection locked="0"/>
    </xf>
    <xf numFmtId="0" fontId="6" fillId="19" borderId="0" xfId="0" applyFont="1" applyFill="1" applyBorder="1" applyProtection="1"/>
    <xf numFmtId="0" fontId="18" fillId="19" borderId="0" xfId="0" applyFont="1" applyFill="1" applyBorder="1" applyProtection="1"/>
    <xf numFmtId="3" fontId="6" fillId="21" borderId="67" xfId="0" applyNumberFormat="1" applyFont="1" applyFill="1" applyBorder="1" applyAlignment="1" applyProtection="1">
      <protection locked="0"/>
    </xf>
    <xf numFmtId="3" fontId="6" fillId="13" borderId="67" xfId="0" applyNumberFormat="1" applyFont="1" applyFill="1" applyBorder="1" applyAlignment="1" applyProtection="1"/>
    <xf numFmtId="0" fontId="4" fillId="19" borderId="37" xfId="0" applyFont="1" applyFill="1" applyBorder="1" applyProtection="1"/>
    <xf numFmtId="0" fontId="0" fillId="19" borderId="38" xfId="0" applyFill="1" applyBorder="1" applyProtection="1"/>
    <xf numFmtId="0" fontId="0" fillId="19" borderId="39" xfId="0" applyFill="1" applyBorder="1" applyProtection="1"/>
    <xf numFmtId="0" fontId="17" fillId="19" borderId="39" xfId="0" applyFont="1" applyFill="1" applyBorder="1" applyAlignment="1" applyProtection="1"/>
    <xf numFmtId="0" fontId="0" fillId="19" borderId="39" xfId="0" applyFill="1" applyBorder="1" applyAlignment="1" applyProtection="1"/>
    <xf numFmtId="0" fontId="0" fillId="19" borderId="41" xfId="0" applyFill="1" applyBorder="1" applyAlignment="1" applyProtection="1"/>
    <xf numFmtId="0" fontId="4" fillId="19" borderId="40" xfId="0" applyFont="1" applyFill="1" applyBorder="1" applyProtection="1"/>
    <xf numFmtId="0" fontId="0" fillId="19" borderId="39" xfId="0" applyFill="1" applyBorder="1"/>
    <xf numFmtId="0" fontId="0" fillId="19" borderId="39" xfId="0" applyFill="1" applyBorder="1" applyAlignment="1"/>
    <xf numFmtId="0" fontId="0" fillId="19" borderId="41" xfId="0" applyFill="1" applyBorder="1" applyAlignment="1"/>
    <xf numFmtId="0" fontId="6" fillId="19" borderId="43" xfId="0" applyFont="1" applyFill="1" applyBorder="1" applyProtection="1"/>
    <xf numFmtId="0" fontId="0" fillId="19" borderId="44" xfId="0" applyFill="1" applyBorder="1" applyProtection="1"/>
    <xf numFmtId="0" fontId="4" fillId="19" borderId="44" xfId="0" applyFont="1" applyFill="1" applyBorder="1" applyAlignment="1" applyProtection="1">
      <alignment vertical="center"/>
    </xf>
    <xf numFmtId="0" fontId="0" fillId="19" borderId="44" xfId="0" applyFill="1" applyBorder="1" applyAlignment="1" applyProtection="1"/>
    <xf numFmtId="0" fontId="0" fillId="19" borderId="45" xfId="0" applyFill="1" applyBorder="1" applyAlignment="1" applyProtection="1"/>
    <xf numFmtId="0" fontId="6" fillId="19" borderId="43" xfId="0" applyFont="1" applyFill="1" applyBorder="1"/>
    <xf numFmtId="0" fontId="0" fillId="19" borderId="44" xfId="0" applyFill="1" applyBorder="1"/>
    <xf numFmtId="0" fontId="4" fillId="19" borderId="44" xfId="0" applyFont="1" applyFill="1" applyBorder="1" applyAlignment="1">
      <alignment vertical="center"/>
    </xf>
    <xf numFmtId="0" fontId="0" fillId="19" borderId="44" xfId="0" applyFill="1" applyBorder="1" applyAlignment="1"/>
    <xf numFmtId="0" fontId="0" fillId="19" borderId="45" xfId="0" applyFill="1" applyBorder="1" applyAlignment="1"/>
    <xf numFmtId="3" fontId="6" fillId="0" borderId="66" xfId="0" applyNumberFormat="1" applyFont="1" applyBorder="1" applyAlignment="1"/>
    <xf numFmtId="3" fontId="6" fillId="0" borderId="85" xfId="0" applyNumberFormat="1" applyFont="1" applyBorder="1" applyAlignment="1"/>
    <xf numFmtId="49" fontId="16" fillId="17" borderId="5" xfId="0" applyNumberFormat="1" applyFont="1" applyFill="1" applyBorder="1" applyAlignment="1" applyProtection="1">
      <alignment horizontal="center" vertical="center"/>
      <protection locked="0"/>
    </xf>
    <xf numFmtId="49" fontId="16" fillId="17" borderId="14" xfId="0" applyNumberFormat="1" applyFont="1" applyFill="1" applyBorder="1" applyAlignment="1" applyProtection="1">
      <alignment horizontal="center" vertical="center"/>
      <protection locked="0"/>
    </xf>
    <xf numFmtId="49" fontId="16" fillId="17" borderId="2" xfId="0" applyNumberFormat="1" applyFont="1" applyFill="1" applyBorder="1" applyAlignment="1" applyProtection="1">
      <alignment horizontal="center" vertical="center"/>
      <protection locked="0"/>
    </xf>
    <xf numFmtId="49" fontId="16" fillId="17" borderId="35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49" fontId="6" fillId="0" borderId="21" xfId="0" applyNumberFormat="1" applyFont="1" applyFill="1" applyBorder="1" applyAlignment="1" applyProtection="1">
      <alignment vertical="center"/>
      <protection locked="0"/>
    </xf>
    <xf numFmtId="49" fontId="6" fillId="0" borderId="55" xfId="0" applyNumberFormat="1" applyFont="1" applyFill="1" applyBorder="1" applyAlignment="1" applyProtection="1">
      <alignment vertical="center"/>
      <protection locked="0"/>
    </xf>
    <xf numFmtId="0" fontId="33" fillId="20" borderId="14" xfId="0" applyFont="1" applyFill="1" applyBorder="1" applyAlignment="1" applyProtection="1">
      <alignment horizontal="center"/>
      <protection hidden="1"/>
    </xf>
    <xf numFmtId="0" fontId="48" fillId="19" borderId="0" xfId="0" applyFont="1" applyFill="1" applyBorder="1" applyProtection="1">
      <protection hidden="1"/>
    </xf>
    <xf numFmtId="0" fontId="4" fillId="20" borderId="14" xfId="0" applyFont="1" applyFill="1" applyBorder="1" applyAlignment="1" applyProtection="1">
      <alignment horizontal="center" vertical="center"/>
      <protection hidden="1"/>
    </xf>
    <xf numFmtId="0" fontId="51" fillId="19" borderId="0" xfId="0" applyFont="1" applyFill="1" applyBorder="1" applyProtection="1">
      <protection hidden="1"/>
    </xf>
    <xf numFmtId="0" fontId="4" fillId="19" borderId="6" xfId="0" applyNumberFormat="1" applyFont="1" applyFill="1" applyBorder="1" applyAlignment="1" applyProtection="1">
      <alignment horizontal="center"/>
      <protection hidden="1"/>
    </xf>
    <xf numFmtId="171" fontId="4" fillId="19" borderId="6" xfId="0" applyNumberFormat="1" applyFont="1" applyFill="1" applyBorder="1" applyAlignment="1" applyProtection="1">
      <protection hidden="1"/>
    </xf>
    <xf numFmtId="1" fontId="53" fillId="19" borderId="6" xfId="0" applyNumberFormat="1" applyFont="1" applyFill="1" applyBorder="1" applyAlignment="1" applyProtection="1">
      <protection hidden="1"/>
    </xf>
    <xf numFmtId="0" fontId="53" fillId="19" borderId="0" xfId="0" applyFont="1" applyFill="1" applyBorder="1" applyProtection="1">
      <protection hidden="1"/>
    </xf>
    <xf numFmtId="0" fontId="43" fillId="0" borderId="0" xfId="0" applyFont="1" applyAlignment="1" applyProtection="1">
      <alignment horizontal="center"/>
    </xf>
    <xf numFmtId="0" fontId="9" fillId="13" borderId="3" xfId="0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9" fillId="0" borderId="3" xfId="0" applyFont="1" applyFill="1" applyBorder="1" applyAlignment="1" applyProtection="1"/>
    <xf numFmtId="0" fontId="0" fillId="0" borderId="5" xfId="0" applyFill="1" applyBorder="1" applyAlignment="1" applyProtection="1"/>
    <xf numFmtId="167" fontId="42" fillId="13" borderId="10" xfId="0" applyNumberFormat="1" applyFont="1" applyFill="1" applyBorder="1" applyAlignment="1" applyProtection="1">
      <alignment horizontal="center" vertical="center" textRotation="90" wrapText="1"/>
    </xf>
    <xf numFmtId="0" fontId="0" fillId="13" borderId="10" xfId="0" applyFill="1" applyBorder="1" applyAlignment="1">
      <alignment textRotation="90" wrapText="1"/>
    </xf>
    <xf numFmtId="0" fontId="10" fillId="0" borderId="3" xfId="0" applyFont="1" applyFill="1" applyBorder="1" applyAlignment="1" applyProtection="1">
      <alignment horizontal="left"/>
    </xf>
    <xf numFmtId="0" fontId="29" fillId="0" borderId="4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9" fillId="0" borderId="3" xfId="0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" fontId="10" fillId="0" borderId="3" xfId="0" applyNumberFormat="1" applyFont="1" applyFill="1" applyBorder="1" applyAlignment="1" applyProtection="1">
      <alignment horizontal="right"/>
    </xf>
    <xf numFmtId="4" fontId="10" fillId="0" borderId="4" xfId="0" applyNumberFormat="1" applyFont="1" applyFill="1" applyBorder="1" applyAlignment="1" applyProtection="1">
      <alignment horizontal="right"/>
    </xf>
    <xf numFmtId="4" fontId="10" fillId="0" borderId="5" xfId="0" applyNumberFormat="1" applyFont="1" applyFill="1" applyBorder="1" applyAlignment="1" applyProtection="1">
      <alignment horizontal="right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4" fontId="9" fillId="13" borderId="3" xfId="0" applyNumberFormat="1" applyFont="1" applyFill="1" applyBorder="1" applyAlignment="1" applyProtection="1">
      <alignment horizontal="right"/>
      <protection locked="0"/>
    </xf>
    <xf numFmtId="4" fontId="9" fillId="13" borderId="4" xfId="0" applyNumberFormat="1" applyFont="1" applyFill="1" applyBorder="1" applyAlignment="1" applyProtection="1">
      <alignment horizontal="right"/>
      <protection locked="0"/>
    </xf>
    <xf numFmtId="4" fontId="9" fillId="13" borderId="5" xfId="0" applyNumberFormat="1" applyFont="1" applyFill="1" applyBorder="1" applyAlignment="1" applyProtection="1">
      <alignment horizontal="right"/>
      <protection locked="0"/>
    </xf>
    <xf numFmtId="0" fontId="9" fillId="0" borderId="4" xfId="0" applyFont="1" applyFill="1" applyBorder="1" applyAlignment="1" applyProtection="1">
      <alignment horizontal="left"/>
    </xf>
    <xf numFmtId="4" fontId="9" fillId="0" borderId="3" xfId="0" applyNumberFormat="1" applyFont="1" applyFill="1" applyBorder="1" applyAlignment="1" applyProtection="1">
      <alignment horizontal="right"/>
    </xf>
    <xf numFmtId="4" fontId="9" fillId="0" borderId="4" xfId="0" applyNumberFormat="1" applyFont="1" applyFill="1" applyBorder="1" applyAlignment="1" applyProtection="1">
      <alignment horizontal="right"/>
    </xf>
    <xf numFmtId="4" fontId="9" fillId="0" borderId="5" xfId="0" applyNumberFormat="1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left"/>
    </xf>
    <xf numFmtId="2" fontId="18" fillId="0" borderId="0" xfId="0" applyNumberFormat="1" applyFont="1" applyFill="1" applyBorder="1" applyAlignment="1" applyProtection="1">
      <alignment horizontal="right"/>
    </xf>
    <xf numFmtId="2" fontId="35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4" fontId="9" fillId="19" borderId="3" xfId="0" applyNumberFormat="1" applyFont="1" applyFill="1" applyBorder="1" applyAlignment="1" applyProtection="1">
      <alignment horizontal="right"/>
      <protection locked="0"/>
    </xf>
    <xf numFmtId="4" fontId="9" fillId="19" borderId="4" xfId="0" applyNumberFormat="1" applyFont="1" applyFill="1" applyBorder="1" applyAlignment="1" applyProtection="1">
      <alignment horizontal="right"/>
      <protection locked="0"/>
    </xf>
    <xf numFmtId="4" fontId="9" fillId="19" borderId="5" xfId="0" applyNumberFormat="1" applyFont="1" applyFill="1" applyBorder="1" applyAlignment="1" applyProtection="1">
      <alignment horizontal="right"/>
      <protection locked="0"/>
    </xf>
    <xf numFmtId="0" fontId="16" fillId="13" borderId="14" xfId="0" applyFont="1" applyFill="1" applyBorder="1" applyAlignment="1" applyProtection="1">
      <alignment horizontal="left" vertical="center" wrapText="1"/>
    </xf>
    <xf numFmtId="0" fontId="41" fillId="13" borderId="14" xfId="0" applyFont="1" applyFill="1" applyBorder="1" applyAlignment="1">
      <alignment horizontal="left" vertical="center" wrapText="1"/>
    </xf>
    <xf numFmtId="4" fontId="16" fillId="13" borderId="36" xfId="0" applyNumberFormat="1" applyFont="1" applyFill="1" applyBorder="1" applyAlignment="1" applyProtection="1">
      <alignment horizontal="right" vertical="center"/>
    </xf>
    <xf numFmtId="4" fontId="0" fillId="0" borderId="35" xfId="0" applyNumberFormat="1" applyBorder="1" applyAlignment="1">
      <alignment horizontal="right" vertical="center"/>
    </xf>
    <xf numFmtId="4" fontId="5" fillId="18" borderId="0" xfId="2" applyNumberFormat="1" applyFont="1" applyFill="1" applyAlignment="1" applyProtection="1">
      <alignment horizontal="center" vertical="center"/>
    </xf>
    <xf numFmtId="0" fontId="44" fillId="18" borderId="0" xfId="0" applyFont="1" applyFill="1" applyAlignment="1">
      <alignment horizontal="center" vertical="center"/>
    </xf>
    <xf numFmtId="0" fontId="16" fillId="13" borderId="36" xfId="0" applyFont="1" applyFill="1" applyBorder="1" applyAlignment="1" applyProtection="1">
      <alignment horizontal="center" vertical="center" wrapText="1"/>
    </xf>
    <xf numFmtId="0" fontId="0" fillId="13" borderId="9" xfId="0" applyFill="1" applyBorder="1" applyAlignment="1">
      <alignment vertical="center" wrapText="1"/>
    </xf>
    <xf numFmtId="0" fontId="0" fillId="13" borderId="35" xfId="0" applyFill="1" applyBorder="1" applyAlignment="1">
      <alignment vertical="center" wrapText="1"/>
    </xf>
    <xf numFmtId="0" fontId="16" fillId="15" borderId="36" xfId="0" applyFont="1" applyFill="1" applyBorder="1" applyAlignment="1" applyProtection="1">
      <alignment horizontal="center" vertical="center" wrapText="1"/>
    </xf>
    <xf numFmtId="0" fontId="30" fillId="15" borderId="9" xfId="0" applyFont="1" applyFill="1" applyBorder="1" applyAlignment="1">
      <alignment horizontal="center" vertical="center" wrapText="1"/>
    </xf>
    <xf numFmtId="0" fontId="30" fillId="15" borderId="35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35" xfId="0" applyFont="1" applyFill="1" applyBorder="1" applyAlignment="1">
      <alignment horizontal="center" vertical="center" wrapText="1"/>
    </xf>
    <xf numFmtId="4" fontId="30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4" fontId="9" fillId="0" borderId="12" xfId="0" applyNumberFormat="1" applyFont="1" applyBorder="1" applyAlignment="1" applyProtection="1">
      <alignment horizontal="right"/>
    </xf>
    <xf numFmtId="4" fontId="9" fillId="0" borderId="1" xfId="0" applyNumberFormat="1" applyFont="1" applyBorder="1" applyAlignment="1" applyProtection="1">
      <alignment horizontal="right"/>
    </xf>
    <xf numFmtId="4" fontId="9" fillId="0" borderId="2" xfId="0" applyNumberFormat="1" applyFont="1" applyBorder="1" applyAlignment="1" applyProtection="1">
      <alignment horizontal="right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4" fontId="10" fillId="0" borderId="4" xfId="0" applyNumberFormat="1" applyFont="1" applyBorder="1" applyAlignment="1" applyProtection="1">
      <alignment horizontal="right"/>
    </xf>
    <xf numFmtId="0" fontId="10" fillId="0" borderId="5" xfId="0" applyFont="1" applyBorder="1" applyAlignment="1" applyProtection="1">
      <alignment horizontal="right"/>
    </xf>
    <xf numFmtId="167" fontId="16" fillId="0" borderId="0" xfId="0" applyNumberFormat="1" applyFont="1" applyFill="1" applyBorder="1" applyAlignment="1" applyProtection="1">
      <alignment horizontal="center" vertical="center"/>
    </xf>
    <xf numFmtId="171" fontId="36" fillId="14" borderId="1" xfId="0" applyNumberFormat="1" applyFont="1" applyFill="1" applyBorder="1" applyAlignment="1"/>
    <xf numFmtId="171" fontId="0" fillId="0" borderId="1" xfId="0" applyNumberFormat="1" applyBorder="1" applyAlignment="1"/>
    <xf numFmtId="167" fontId="16" fillId="14" borderId="7" xfId="0" applyNumberFormat="1" applyFont="1" applyFill="1" applyBorder="1" applyAlignment="1" applyProtection="1">
      <alignment horizontal="center" vertical="center"/>
    </xf>
    <xf numFmtId="167" fontId="16" fillId="14" borderId="6" xfId="0" applyNumberFormat="1" applyFont="1" applyFill="1" applyBorder="1" applyAlignment="1" applyProtection="1">
      <alignment horizontal="center" vertical="center"/>
    </xf>
    <xf numFmtId="0" fontId="30" fillId="14" borderId="6" xfId="0" applyFont="1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0" fontId="38" fillId="0" borderId="10" xfId="0" applyFont="1" applyBorder="1" applyAlignment="1" applyProtection="1">
      <alignment horizontal="center"/>
    </xf>
    <xf numFmtId="0" fontId="37" fillId="0" borderId="0" xfId="0" applyFont="1" applyAlignment="1">
      <alignment horizontal="center"/>
    </xf>
    <xf numFmtId="3" fontId="9" fillId="13" borderId="17" xfId="0" applyNumberFormat="1" applyFont="1" applyFill="1" applyBorder="1" applyAlignment="1" applyProtection="1">
      <alignment horizontal="right"/>
      <protection locked="0"/>
    </xf>
    <xf numFmtId="3" fontId="9" fillId="13" borderId="18" xfId="0" applyNumberFormat="1" applyFont="1" applyFill="1" applyBorder="1" applyAlignment="1" applyProtection="1">
      <alignment horizontal="right"/>
      <protection locked="0"/>
    </xf>
    <xf numFmtId="3" fontId="9" fillId="13" borderId="22" xfId="0" applyNumberFormat="1" applyFont="1" applyFill="1" applyBorder="1" applyAlignment="1" applyProtection="1">
      <alignment horizontal="right"/>
      <protection locked="0"/>
    </xf>
    <xf numFmtId="3" fontId="9" fillId="13" borderId="23" xfId="0" applyNumberFormat="1" applyFont="1" applyFill="1" applyBorder="1" applyAlignment="1" applyProtection="1">
      <alignment horizontal="right"/>
      <protection locked="0"/>
    </xf>
    <xf numFmtId="0" fontId="9" fillId="13" borderId="25" xfId="0" applyFont="1" applyFill="1" applyBorder="1" applyAlignment="1" applyProtection="1">
      <alignment horizontal="left"/>
      <protection locked="0"/>
    </xf>
    <xf numFmtId="0" fontId="9" fillId="13" borderId="26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9" fillId="13" borderId="29" xfId="0" applyFont="1" applyFill="1" applyBorder="1" applyAlignment="1" applyProtection="1">
      <alignment horizontal="left"/>
      <protection locked="0"/>
    </xf>
    <xf numFmtId="3" fontId="9" fillId="13" borderId="31" xfId="0" applyNumberFormat="1" applyFont="1" applyFill="1" applyBorder="1" applyAlignment="1" applyProtection="1">
      <alignment horizontal="right"/>
      <protection locked="0"/>
    </xf>
    <xf numFmtId="3" fontId="9" fillId="13" borderId="32" xfId="0" applyNumberFormat="1" applyFont="1" applyFill="1" applyBorder="1" applyAlignment="1" applyProtection="1">
      <alignment horizontal="right"/>
      <protection locked="0"/>
    </xf>
    <xf numFmtId="166" fontId="9" fillId="13" borderId="28" xfId="0" applyNumberFormat="1" applyFont="1" applyFill="1" applyBorder="1" applyAlignment="1" applyProtection="1">
      <alignment horizontal="right"/>
      <protection locked="0"/>
    </xf>
    <xf numFmtId="3" fontId="9" fillId="0" borderId="22" xfId="0" applyNumberFormat="1" applyFont="1" applyBorder="1" applyAlignment="1" applyProtection="1">
      <alignment horizontal="right"/>
    </xf>
    <xf numFmtId="3" fontId="9" fillId="0" borderId="23" xfId="0" applyNumberFormat="1" applyFont="1" applyBorder="1" applyAlignment="1" applyProtection="1">
      <alignment horizontal="right"/>
    </xf>
    <xf numFmtId="4" fontId="9" fillId="0" borderId="3" xfId="0" applyNumberFormat="1" applyFont="1" applyBorder="1" applyAlignment="1" applyProtection="1">
      <alignment horizontal="right"/>
    </xf>
    <xf numFmtId="4" fontId="9" fillId="0" borderId="4" xfId="0" applyNumberFormat="1" applyFont="1" applyBorder="1" applyAlignment="1" applyProtection="1">
      <alignment horizontal="right"/>
    </xf>
    <xf numFmtId="4" fontId="9" fillId="0" borderId="5" xfId="0" applyNumberFormat="1" applyFont="1" applyBorder="1" applyAlignment="1" applyProtection="1">
      <alignment horizontal="right"/>
    </xf>
    <xf numFmtId="4" fontId="10" fillId="0" borderId="5" xfId="0" applyNumberFormat="1" applyFont="1" applyBorder="1" applyAlignment="1" applyProtection="1">
      <alignment horizontal="right"/>
    </xf>
    <xf numFmtId="4" fontId="10" fillId="0" borderId="14" xfId="0" applyNumberFormat="1" applyFont="1" applyBorder="1" applyAlignment="1" applyProtection="1">
      <alignment horizontal="right"/>
    </xf>
    <xf numFmtId="4" fontId="9" fillId="13" borderId="12" xfId="0" applyNumberFormat="1" applyFont="1" applyFill="1" applyBorder="1" applyAlignment="1" applyProtection="1">
      <alignment horizontal="right"/>
      <protection locked="0"/>
    </xf>
    <xf numFmtId="4" fontId="9" fillId="13" borderId="1" xfId="0" applyNumberFormat="1" applyFont="1" applyFill="1" applyBorder="1" applyAlignment="1" applyProtection="1">
      <alignment horizontal="right"/>
      <protection locked="0"/>
    </xf>
    <xf numFmtId="4" fontId="9" fillId="13" borderId="2" xfId="0" applyNumberFormat="1" applyFont="1" applyFill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13" borderId="1" xfId="0" applyFont="1" applyFill="1" applyBorder="1" applyAlignment="1" applyProtection="1">
      <alignment horizontal="left"/>
      <protection locked="0"/>
    </xf>
    <xf numFmtId="0" fontId="6" fillId="13" borderId="2" xfId="0" applyFont="1" applyFill="1" applyBorder="1" applyAlignment="1" applyProtection="1">
      <alignment horizontal="left"/>
      <protection locked="0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5" fontId="0" fillId="13" borderId="4" xfId="0" applyNumberFormat="1" applyFill="1" applyBorder="1" applyAlignment="1" applyProtection="1">
      <alignment horizontal="left"/>
      <protection locked="0"/>
    </xf>
    <xf numFmtId="165" fontId="0" fillId="13" borderId="5" xfId="0" applyNumberFormat="1" applyFill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2" fontId="9" fillId="13" borderId="1" xfId="0" applyNumberFormat="1" applyFont="1" applyFill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right"/>
    </xf>
    <xf numFmtId="0" fontId="4" fillId="13" borderId="3" xfId="0" applyFont="1" applyFill="1" applyBorder="1" applyAlignment="1" applyProtection="1">
      <alignment horizontal="center" vertical="center"/>
      <protection locked="0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0" fontId="54" fillId="19" borderId="6" xfId="0" applyFont="1" applyFill="1" applyBorder="1" applyAlignment="1" applyProtection="1">
      <alignment horizontal="center" vertical="center" wrapText="1"/>
      <protection hidden="1"/>
    </xf>
    <xf numFmtId="0" fontId="3" fillId="17" borderId="0" xfId="0" applyFont="1" applyFill="1" applyAlignment="1" applyProtection="1">
      <alignment horizontal="center" vertical="center"/>
      <protection hidden="1"/>
    </xf>
    <xf numFmtId="0" fontId="47" fillId="19" borderId="0" xfId="0" applyFont="1" applyFill="1" applyBorder="1" applyAlignment="1" applyProtection="1">
      <alignment horizontal="center"/>
      <protection hidden="1"/>
    </xf>
    <xf numFmtId="0" fontId="18" fillId="12" borderId="3" xfId="0" applyFont="1" applyFill="1" applyBorder="1" applyAlignment="1" applyProtection="1">
      <alignment horizontal="center"/>
      <protection hidden="1"/>
    </xf>
    <xf numFmtId="0" fontId="18" fillId="12" borderId="5" xfId="0" applyFont="1" applyFill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49" fontId="18" fillId="13" borderId="7" xfId="0" applyNumberFormat="1" applyFont="1" applyFill="1" applyBorder="1" applyAlignment="1" applyProtection="1">
      <alignment horizontal="left" vertical="top" wrapText="1"/>
      <protection locked="0"/>
    </xf>
    <xf numFmtId="49" fontId="36" fillId="13" borderId="6" xfId="0" applyNumberFormat="1" applyFont="1" applyFill="1" applyBorder="1" applyAlignment="1" applyProtection="1">
      <alignment horizontal="left" vertical="top" wrapText="1"/>
      <protection locked="0"/>
    </xf>
    <xf numFmtId="49" fontId="36" fillId="13" borderId="8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0" xfId="0" applyNumberFormat="1" applyFont="1" applyFill="1" applyBorder="1" applyAlignment="1" applyProtection="1">
      <alignment horizontal="left" vertical="top" wrapText="1"/>
      <protection locked="0"/>
    </xf>
    <xf numFmtId="49" fontId="36" fillId="13" borderId="0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1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2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" xfId="0" applyNumberFormat="1" applyFont="1" applyFill="1" applyBorder="1" applyAlignment="1" applyProtection="1">
      <alignment horizontal="left" vertical="top" wrapText="1"/>
      <protection locked="0"/>
    </xf>
    <xf numFmtId="49" fontId="36" fillId="13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52" xfId="0" applyNumberFormat="1" applyFont="1" applyBorder="1" applyAlignment="1">
      <alignment horizontal="left" vertical="center"/>
    </xf>
    <xf numFmtId="49" fontId="6" fillId="0" borderId="51" xfId="0" applyNumberFormat="1" applyFont="1" applyBorder="1" applyAlignment="1">
      <alignment horizontal="left" vertical="center"/>
    </xf>
    <xf numFmtId="49" fontId="6" fillId="0" borderId="84" xfId="0" applyNumberFormat="1" applyFont="1" applyBorder="1" applyAlignment="1" applyProtection="1">
      <alignment horizontal="left" vertical="center"/>
    </xf>
    <xf numFmtId="49" fontId="6" fillId="0" borderId="83" xfId="0" applyNumberFormat="1" applyFont="1" applyBorder="1" applyAlignment="1" applyProtection="1">
      <alignment horizontal="left" vertical="center"/>
    </xf>
    <xf numFmtId="49" fontId="6" fillId="0" borderId="84" xfId="0" applyNumberFormat="1" applyFont="1" applyBorder="1" applyAlignment="1">
      <alignment horizontal="left" vertical="center"/>
    </xf>
    <xf numFmtId="49" fontId="6" fillId="0" borderId="83" xfId="0" applyNumberFormat="1" applyFont="1" applyBorder="1" applyAlignment="1">
      <alignment horizontal="left" vertical="center"/>
    </xf>
    <xf numFmtId="49" fontId="19" fillId="0" borderId="72" xfId="0" applyNumberFormat="1" applyFont="1" applyBorder="1" applyAlignment="1" applyProtection="1">
      <alignment horizontal="center" vertical="center" textRotation="90"/>
    </xf>
    <xf numFmtId="49" fontId="19" fillId="0" borderId="51" xfId="0" applyNumberFormat="1" applyFont="1" applyBorder="1" applyAlignment="1" applyProtection="1">
      <alignment horizontal="center" vertical="center" textRotation="90"/>
    </xf>
    <xf numFmtId="49" fontId="19" fillId="0" borderId="83" xfId="0" applyNumberFormat="1" applyFont="1" applyBorder="1" applyAlignment="1" applyProtection="1">
      <alignment horizontal="center" vertical="center" textRotation="90"/>
    </xf>
    <xf numFmtId="49" fontId="6" fillId="0" borderId="73" xfId="0" applyNumberFormat="1" applyFont="1" applyBorder="1" applyAlignment="1" applyProtection="1">
      <alignment horizontal="left" vertical="center"/>
    </xf>
    <xf numFmtId="49" fontId="6" fillId="0" borderId="72" xfId="0" applyNumberFormat="1" applyFont="1" applyBorder="1" applyAlignment="1" applyProtection="1">
      <alignment horizontal="left" vertical="center"/>
    </xf>
    <xf numFmtId="49" fontId="19" fillId="0" borderId="72" xfId="0" applyNumberFormat="1" applyFont="1" applyBorder="1" applyAlignment="1">
      <alignment horizontal="center" vertical="center" textRotation="90"/>
    </xf>
    <xf numFmtId="49" fontId="19" fillId="0" borderId="51" xfId="0" applyNumberFormat="1" applyFont="1" applyBorder="1" applyAlignment="1">
      <alignment horizontal="center" vertical="center" textRotation="90"/>
    </xf>
    <xf numFmtId="49" fontId="19" fillId="0" borderId="83" xfId="0" applyNumberFormat="1" applyFont="1" applyBorder="1" applyAlignment="1">
      <alignment horizontal="center" vertical="center" textRotation="90"/>
    </xf>
    <xf numFmtId="49" fontId="6" fillId="0" borderId="73" xfId="0" applyNumberFormat="1" applyFont="1" applyBorder="1" applyAlignment="1">
      <alignment horizontal="left" vertical="center"/>
    </xf>
    <xf numFmtId="49" fontId="6" fillId="0" borderId="72" xfId="0" applyNumberFormat="1" applyFont="1" applyBorder="1" applyAlignment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/>
    </xf>
    <xf numFmtId="49" fontId="6" fillId="0" borderId="51" xfId="0" applyNumberFormat="1" applyFont="1" applyBorder="1" applyAlignment="1" applyProtection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 indent="3"/>
    </xf>
    <xf numFmtId="49" fontId="6" fillId="0" borderId="51" xfId="0" applyNumberFormat="1" applyFont="1" applyBorder="1" applyAlignment="1" applyProtection="1">
      <alignment horizontal="left" vertical="center" indent="3"/>
    </xf>
    <xf numFmtId="49" fontId="6" fillId="0" borderId="52" xfId="0" applyNumberFormat="1" applyFont="1" applyBorder="1" applyAlignment="1">
      <alignment horizontal="left" vertical="center" indent="3"/>
    </xf>
    <xf numFmtId="49" fontId="6" fillId="0" borderId="51" xfId="0" applyNumberFormat="1" applyFont="1" applyBorder="1" applyAlignment="1">
      <alignment horizontal="left" vertical="center" indent="3"/>
    </xf>
    <xf numFmtId="49" fontId="16" fillId="0" borderId="53" xfId="0" applyNumberFormat="1" applyFont="1" applyBorder="1" applyAlignment="1" applyProtection="1">
      <alignment horizontal="left" vertical="center"/>
    </xf>
    <xf numFmtId="49" fontId="16" fillId="0" borderId="72" xfId="0" applyNumberFormat="1" applyFont="1" applyBorder="1" applyAlignment="1" applyProtection="1">
      <alignment horizontal="left" vertical="center"/>
    </xf>
    <xf numFmtId="49" fontId="16" fillId="0" borderId="53" xfId="0" applyNumberFormat="1" applyFont="1" applyBorder="1" applyAlignment="1">
      <alignment horizontal="left" vertical="center"/>
    </xf>
    <xf numFmtId="49" fontId="16" fillId="0" borderId="72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5" fillId="0" borderId="46" xfId="0" applyNumberFormat="1" applyFont="1" applyBorder="1" applyAlignment="1" applyProtection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46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 applyProtection="1">
      <alignment horizontal="left"/>
    </xf>
    <xf numFmtId="49" fontId="5" fillId="0" borderId="28" xfId="0" applyNumberFormat="1" applyFont="1" applyBorder="1" applyAlignment="1" applyProtection="1">
      <alignment horizontal="left"/>
    </xf>
    <xf numFmtId="49" fontId="5" fillId="0" borderId="75" xfId="0" applyNumberFormat="1" applyFont="1" applyBorder="1" applyAlignment="1" applyProtection="1">
      <alignment horizontal="left"/>
    </xf>
    <xf numFmtId="49" fontId="5" fillId="0" borderId="31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75" xfId="0" applyNumberFormat="1" applyFont="1" applyBorder="1" applyAlignment="1">
      <alignment horizontal="left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51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51" xfId="0" applyNumberFormat="1" applyFont="1" applyBorder="1" applyAlignment="1">
      <alignment horizontal="left" vertical="center"/>
    </xf>
    <xf numFmtId="0" fontId="6" fillId="0" borderId="31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6" fillId="0" borderId="75" xfId="0" applyFont="1" applyBorder="1" applyAlignment="1" applyProtection="1">
      <alignment horizontal="left"/>
    </xf>
    <xf numFmtId="0" fontId="6" fillId="0" borderId="3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75" xfId="0" applyFont="1" applyBorder="1" applyAlignment="1">
      <alignment horizontal="left"/>
    </xf>
    <xf numFmtId="3" fontId="6" fillId="13" borderId="79" xfId="0" applyNumberFormat="1" applyFont="1" applyFill="1" applyBorder="1" applyAlignment="1" applyProtection="1">
      <alignment vertical="center"/>
      <protection locked="0"/>
    </xf>
    <xf numFmtId="3" fontId="6" fillId="13" borderId="67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51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51" xfId="0" applyNumberFormat="1" applyFont="1" applyBorder="1" applyAlignment="1">
      <alignment horizontal="left" vertical="center"/>
    </xf>
    <xf numFmtId="49" fontId="16" fillId="13" borderId="69" xfId="0" applyNumberFormat="1" applyFont="1" applyFill="1" applyBorder="1" applyAlignment="1" applyProtection="1">
      <alignment vertical="center" wrapText="1"/>
      <protection locked="0"/>
    </xf>
    <xf numFmtId="49" fontId="16" fillId="13" borderId="46" xfId="0" applyNumberFormat="1" applyFont="1" applyFill="1" applyBorder="1" applyAlignment="1" applyProtection="1">
      <alignment vertical="center" wrapText="1"/>
      <protection locked="0"/>
    </xf>
    <xf numFmtId="0" fontId="5" fillId="0" borderId="68" xfId="0" applyFont="1" applyBorder="1" applyAlignment="1" applyProtection="1">
      <alignment horizontal="left" vertical="center"/>
    </xf>
    <xf numFmtId="0" fontId="5" fillId="0" borderId="75" xfId="0" applyFont="1" applyBorder="1" applyAlignment="1" applyProtection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3" fontId="6" fillId="0" borderId="80" xfId="0" applyNumberFormat="1" applyFont="1" applyFill="1" applyBorder="1" applyAlignment="1" applyProtection="1">
      <alignment vertical="center"/>
    </xf>
    <xf numFmtId="3" fontId="6" fillId="0" borderId="66" xfId="0" applyNumberFormat="1" applyFont="1" applyFill="1" applyBorder="1" applyAlignment="1" applyProtection="1">
      <alignment vertical="center"/>
    </xf>
    <xf numFmtId="49" fontId="16" fillId="0" borderId="52" xfId="0" applyNumberFormat="1" applyFont="1" applyBorder="1" applyAlignment="1" applyProtection="1">
      <alignment vertical="center"/>
    </xf>
    <xf numFmtId="49" fontId="16" fillId="0" borderId="51" xfId="0" applyNumberFormat="1" applyFont="1" applyBorder="1" applyAlignment="1" applyProtection="1">
      <alignment vertical="center"/>
    </xf>
    <xf numFmtId="49" fontId="16" fillId="0" borderId="52" xfId="0" applyNumberFormat="1" applyFont="1" applyBorder="1" applyAlignment="1">
      <alignment vertical="center"/>
    </xf>
    <xf numFmtId="49" fontId="16" fillId="0" borderId="51" xfId="0" applyNumberFormat="1" applyFont="1" applyBorder="1" applyAlignment="1">
      <alignment vertical="center"/>
    </xf>
    <xf numFmtId="49" fontId="16" fillId="0" borderId="52" xfId="0" applyNumberFormat="1" applyFont="1" applyBorder="1" applyAlignment="1" applyProtection="1">
      <alignment vertical="center" wrapText="1"/>
    </xf>
    <xf numFmtId="49" fontId="16" fillId="0" borderId="51" xfId="0" applyNumberFormat="1" applyFont="1" applyBorder="1" applyAlignment="1" applyProtection="1">
      <alignment vertical="center" wrapText="1"/>
    </xf>
    <xf numFmtId="49" fontId="16" fillId="0" borderId="52" xfId="0" applyNumberFormat="1" applyFont="1" applyBorder="1" applyAlignment="1">
      <alignment vertical="center" wrapText="1"/>
    </xf>
    <xf numFmtId="49" fontId="16" fillId="0" borderId="51" xfId="0" applyNumberFormat="1" applyFont="1" applyBorder="1" applyAlignment="1">
      <alignment vertical="center" wrapText="1"/>
    </xf>
    <xf numFmtId="0" fontId="6" fillId="0" borderId="68" xfId="0" applyFont="1" applyBorder="1" applyAlignment="1" applyProtection="1">
      <alignment vertical="center"/>
    </xf>
    <xf numFmtId="0" fontId="6" fillId="0" borderId="75" xfId="0" applyFont="1" applyBorder="1" applyAlignment="1" applyProtection="1">
      <alignment vertical="center"/>
    </xf>
    <xf numFmtId="0" fontId="6" fillId="0" borderId="68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49" fontId="16" fillId="0" borderId="73" xfId="0" applyNumberFormat="1" applyFont="1" applyBorder="1" applyAlignment="1" applyProtection="1">
      <alignment vertical="center"/>
    </xf>
    <xf numFmtId="49" fontId="16" fillId="0" borderId="72" xfId="0" applyNumberFormat="1" applyFont="1" applyBorder="1" applyAlignment="1" applyProtection="1">
      <alignment vertical="center"/>
    </xf>
    <xf numFmtId="49" fontId="16" fillId="0" borderId="73" xfId="0" applyNumberFormat="1" applyFont="1" applyBorder="1" applyAlignment="1">
      <alignment vertical="center"/>
    </xf>
    <xf numFmtId="49" fontId="16" fillId="0" borderId="72" xfId="0" applyNumberFormat="1" applyFont="1" applyBorder="1" applyAlignment="1">
      <alignment vertical="center"/>
    </xf>
    <xf numFmtId="0" fontId="16" fillId="0" borderId="68" xfId="0" applyFont="1" applyBorder="1" applyAlignment="1" applyProtection="1">
      <alignment horizontal="left"/>
    </xf>
    <xf numFmtId="0" fontId="16" fillId="0" borderId="75" xfId="0" applyFont="1" applyBorder="1" applyAlignment="1" applyProtection="1">
      <alignment horizontal="left"/>
    </xf>
    <xf numFmtId="0" fontId="16" fillId="0" borderId="68" xfId="0" applyFont="1" applyBorder="1" applyAlignment="1">
      <alignment horizontal="left"/>
    </xf>
    <xf numFmtId="0" fontId="16" fillId="0" borderId="75" xfId="0" applyFont="1" applyBorder="1" applyAlignment="1">
      <alignment horizontal="left"/>
    </xf>
    <xf numFmtId="0" fontId="16" fillId="0" borderId="69" xfId="0" applyFont="1" applyBorder="1" applyAlignment="1" applyProtection="1">
      <alignment horizontal="left" vertical="center" indent="6"/>
    </xf>
    <xf numFmtId="0" fontId="16" fillId="0" borderId="46" xfId="0" applyFont="1" applyBorder="1" applyAlignment="1" applyProtection="1">
      <alignment horizontal="left" vertical="center" indent="6"/>
    </xf>
    <xf numFmtId="0" fontId="16" fillId="0" borderId="69" xfId="0" applyFont="1" applyBorder="1" applyAlignment="1">
      <alignment horizontal="left" vertical="center" indent="6"/>
    </xf>
    <xf numFmtId="0" fontId="16" fillId="0" borderId="46" xfId="0" applyFont="1" applyBorder="1" applyAlignment="1">
      <alignment horizontal="left" vertical="center" indent="6"/>
    </xf>
    <xf numFmtId="0" fontId="16" fillId="0" borderId="52" xfId="0" applyFont="1" applyBorder="1" applyAlignment="1" applyProtection="1">
      <alignment horizontal="left" vertical="center" indent="3"/>
    </xf>
    <xf numFmtId="0" fontId="16" fillId="0" borderId="51" xfId="0" applyFont="1" applyBorder="1" applyAlignment="1" applyProtection="1">
      <alignment horizontal="left" vertical="center" indent="3"/>
    </xf>
    <xf numFmtId="0" fontId="16" fillId="0" borderId="52" xfId="0" applyFont="1" applyBorder="1" applyAlignment="1">
      <alignment horizontal="left" vertical="center" indent="3"/>
    </xf>
    <xf numFmtId="0" fontId="16" fillId="0" borderId="51" xfId="0" applyFont="1" applyBorder="1" applyAlignment="1">
      <alignment horizontal="left" vertical="center" indent="3"/>
    </xf>
    <xf numFmtId="0" fontId="6" fillId="0" borderId="52" xfId="0" applyFont="1" applyBorder="1" applyAlignment="1" applyProtection="1">
      <alignment horizontal="left" vertical="center"/>
    </xf>
    <xf numFmtId="0" fontId="6" fillId="0" borderId="51" xfId="0" applyFont="1" applyBorder="1" applyAlignment="1" applyProtection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16" fillId="0" borderId="52" xfId="0" applyFont="1" applyBorder="1" applyAlignment="1" applyProtection="1">
      <alignment horizontal="left" vertical="center"/>
    </xf>
    <xf numFmtId="0" fontId="16" fillId="0" borderId="51" xfId="0" applyFont="1" applyBorder="1" applyAlignment="1" applyProtection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72" xfId="0" applyFont="1" applyBorder="1" applyAlignment="1" applyProtection="1">
      <alignment horizontal="center" vertical="center" textRotation="90"/>
    </xf>
    <xf numFmtId="0" fontId="0" fillId="0" borderId="51" xfId="0" applyBorder="1" applyProtection="1"/>
    <xf numFmtId="0" fontId="0" fillId="0" borderId="46" xfId="0" applyBorder="1" applyProtection="1"/>
    <xf numFmtId="0" fontId="6" fillId="0" borderId="73" xfId="0" applyFont="1" applyBorder="1" applyAlignment="1" applyProtection="1">
      <alignment horizontal="left" vertical="center"/>
    </xf>
    <xf numFmtId="0" fontId="6" fillId="0" borderId="72" xfId="0" applyFont="1" applyBorder="1" applyAlignment="1" applyProtection="1">
      <alignment horizontal="left" vertical="center"/>
    </xf>
    <xf numFmtId="0" fontId="16" fillId="0" borderId="72" xfId="0" applyFont="1" applyBorder="1" applyAlignment="1">
      <alignment horizontal="center" vertical="center" textRotation="90"/>
    </xf>
    <xf numFmtId="0" fontId="0" fillId="0" borderId="51" xfId="0" applyBorder="1"/>
    <xf numFmtId="0" fontId="0" fillId="0" borderId="46" xfId="0" applyBorder="1"/>
    <xf numFmtId="0" fontId="6" fillId="0" borderId="73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52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52" xfId="0" applyFont="1" applyFill="1" applyBorder="1" applyAlignment="1" applyProtection="1">
      <alignment horizontal="left"/>
    </xf>
    <xf numFmtId="0" fontId="6" fillId="0" borderId="51" xfId="0" applyFont="1" applyFill="1" applyBorder="1" applyAlignment="1" applyProtection="1">
      <alignment horizontal="left"/>
    </xf>
    <xf numFmtId="0" fontId="6" fillId="0" borderId="52" xfId="0" applyFont="1" applyFill="1" applyBorder="1" applyAlignment="1">
      <alignment horizontal="left"/>
    </xf>
    <xf numFmtId="0" fontId="6" fillId="0" borderId="51" xfId="0" applyFont="1" applyFill="1" applyBorder="1" applyAlignment="1">
      <alignment horizontal="left"/>
    </xf>
    <xf numFmtId="0" fontId="16" fillId="0" borderId="52" xfId="0" applyFont="1" applyBorder="1" applyAlignment="1" applyProtection="1">
      <alignment horizontal="left"/>
    </xf>
    <xf numFmtId="0" fontId="16" fillId="0" borderId="51" xfId="0" applyFont="1" applyBorder="1" applyAlignment="1" applyProtection="1">
      <alignment horizontal="left"/>
    </xf>
    <xf numFmtId="0" fontId="16" fillId="0" borderId="52" xfId="0" applyFont="1" applyBorder="1" applyAlignment="1">
      <alignment horizontal="left"/>
    </xf>
    <xf numFmtId="0" fontId="16" fillId="0" borderId="51" xfId="0" applyFont="1" applyBorder="1" applyAlignment="1">
      <alignment horizontal="left"/>
    </xf>
    <xf numFmtId="0" fontId="16" fillId="0" borderId="69" xfId="0" applyFont="1" applyFill="1" applyBorder="1" applyAlignment="1" applyProtection="1">
      <alignment horizontal="left" vertical="center" indent="3"/>
    </xf>
    <xf numFmtId="0" fontId="16" fillId="0" borderId="46" xfId="0" applyFont="1" applyFill="1" applyBorder="1" applyAlignment="1" applyProtection="1">
      <alignment horizontal="left" vertical="center" indent="3"/>
    </xf>
    <xf numFmtId="0" fontId="16" fillId="0" borderId="69" xfId="0" applyFont="1" applyFill="1" applyBorder="1" applyAlignment="1">
      <alignment horizontal="left" vertical="center" indent="3"/>
    </xf>
    <xf numFmtId="0" fontId="16" fillId="0" borderId="46" xfId="0" applyFont="1" applyFill="1" applyBorder="1" applyAlignment="1">
      <alignment horizontal="left" vertical="center" indent="3"/>
    </xf>
    <xf numFmtId="0" fontId="16" fillId="0" borderId="52" xfId="0" applyFont="1" applyBorder="1" applyAlignment="1" applyProtection="1">
      <alignment horizontal="left" vertical="center" indent="6"/>
    </xf>
    <xf numFmtId="0" fontId="16" fillId="0" borderId="51" xfId="0" applyFont="1" applyBorder="1" applyAlignment="1" applyProtection="1">
      <alignment horizontal="left" vertical="center" indent="6"/>
    </xf>
    <xf numFmtId="0" fontId="16" fillId="0" borderId="52" xfId="0" applyFont="1" applyBorder="1" applyAlignment="1">
      <alignment horizontal="left" vertical="center" indent="6"/>
    </xf>
    <xf numFmtId="0" fontId="16" fillId="0" borderId="51" xfId="0" applyFont="1" applyBorder="1" applyAlignment="1">
      <alignment horizontal="left" vertical="center" indent="6"/>
    </xf>
    <xf numFmtId="0" fontId="16" fillId="0" borderId="52" xfId="0" applyFont="1" applyFill="1" applyBorder="1" applyAlignment="1" applyProtection="1">
      <alignment horizontal="left" vertical="center"/>
    </xf>
    <xf numFmtId="0" fontId="16" fillId="0" borderId="51" xfId="0" applyFont="1" applyFill="1" applyBorder="1" applyAlignment="1" applyProtection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6" fillId="0" borderId="51" xfId="0" applyFont="1" applyFill="1" applyBorder="1" applyAlignment="1">
      <alignment horizontal="left" vertical="center"/>
    </xf>
    <xf numFmtId="0" fontId="16" fillId="13" borderId="52" xfId="0" applyFont="1" applyFill="1" applyBorder="1" applyAlignment="1" applyProtection="1">
      <alignment horizontal="left" vertical="center" indent="3"/>
      <protection locked="0"/>
    </xf>
    <xf numFmtId="0" fontId="16" fillId="13" borderId="51" xfId="0" applyFont="1" applyFill="1" applyBorder="1" applyAlignment="1" applyProtection="1">
      <alignment horizontal="left" vertical="center" indent="3"/>
      <protection locked="0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62" xfId="0" applyNumberFormat="1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textRotation="90"/>
    </xf>
    <xf numFmtId="0" fontId="16" fillId="0" borderId="51" xfId="0" applyFont="1" applyBorder="1" applyAlignment="1" applyProtection="1">
      <alignment horizontal="center" vertical="center" textRotation="90"/>
    </xf>
    <xf numFmtId="0" fontId="16" fillId="0" borderId="46" xfId="0" applyFont="1" applyBorder="1" applyAlignment="1" applyProtection="1">
      <alignment horizontal="center" vertical="center" textRotation="90"/>
    </xf>
    <xf numFmtId="0" fontId="16" fillId="0" borderId="64" xfId="0" applyFont="1" applyFill="1" applyBorder="1" applyAlignment="1" applyProtection="1">
      <alignment horizontal="left" vertical="center"/>
    </xf>
    <xf numFmtId="0" fontId="16" fillId="0" borderId="63" xfId="0" applyFont="1" applyFill="1" applyBorder="1" applyAlignment="1" applyProtection="1">
      <alignment horizontal="left" vertical="center"/>
    </xf>
    <xf numFmtId="0" fontId="16" fillId="0" borderId="63" xfId="0" applyFont="1" applyBorder="1" applyAlignment="1">
      <alignment horizontal="center" vertical="center" textRotation="90"/>
    </xf>
    <xf numFmtId="0" fontId="16" fillId="0" borderId="51" xfId="0" applyFont="1" applyBorder="1" applyAlignment="1">
      <alignment horizontal="center" vertical="center" textRotation="90"/>
    </xf>
    <xf numFmtId="0" fontId="16" fillId="0" borderId="46" xfId="0" applyFont="1" applyBorder="1" applyAlignment="1">
      <alignment horizontal="center" vertical="center" textRotation="90"/>
    </xf>
    <xf numFmtId="0" fontId="16" fillId="0" borderId="64" xfId="0" applyFont="1" applyFill="1" applyBorder="1" applyAlignment="1">
      <alignment horizontal="left" vertical="center"/>
    </xf>
    <xf numFmtId="0" fontId="16" fillId="0" borderId="63" xfId="0" applyFont="1" applyFill="1" applyBorder="1" applyAlignment="1">
      <alignment horizontal="left" vertical="center"/>
    </xf>
    <xf numFmtId="3" fontId="6" fillId="0" borderId="47" xfId="0" applyNumberFormat="1" applyFont="1" applyBorder="1" applyAlignment="1" applyProtection="1">
      <alignment horizontal="left" vertical="center"/>
    </xf>
    <xf numFmtId="3" fontId="6" fillId="0" borderId="25" xfId="0" applyNumberFormat="1" applyFont="1" applyBorder="1" applyAlignment="1" applyProtection="1">
      <alignment horizontal="left" vertical="center"/>
    </xf>
    <xf numFmtId="3" fontId="6" fillId="13" borderId="25" xfId="0" applyNumberFormat="1" applyFont="1" applyFill="1" applyBorder="1" applyAlignment="1" applyProtection="1">
      <alignment horizontal="left" vertical="center"/>
      <protection locked="0"/>
    </xf>
    <xf numFmtId="3" fontId="6" fillId="13" borderId="48" xfId="0" applyNumberFormat="1" applyFont="1" applyFill="1" applyBorder="1" applyAlignment="1" applyProtection="1">
      <alignment horizontal="left" vertical="center"/>
      <protection locked="0"/>
    </xf>
    <xf numFmtId="3" fontId="6" fillId="13" borderId="6" xfId="0" applyNumberFormat="1" applyFont="1" applyFill="1" applyBorder="1" applyAlignment="1">
      <alignment horizontal="left" vertical="center"/>
    </xf>
    <xf numFmtId="3" fontId="6" fillId="13" borderId="50" xfId="0" applyNumberFormat="1" applyFont="1" applyFill="1" applyBorder="1" applyAlignment="1">
      <alignment horizontal="left" vertical="center"/>
    </xf>
    <xf numFmtId="172" fontId="6" fillId="0" borderId="54" xfId="0" applyNumberFormat="1" applyFont="1" applyBorder="1" applyAlignment="1" applyProtection="1">
      <alignment horizontal="left" vertical="center"/>
    </xf>
    <xf numFmtId="172" fontId="6" fillId="0" borderId="21" xfId="0" applyNumberFormat="1" applyFont="1" applyBorder="1" applyAlignment="1" applyProtection="1">
      <alignment horizontal="left" vertical="center"/>
    </xf>
    <xf numFmtId="173" fontId="6" fillId="0" borderId="56" xfId="0" applyNumberFormat="1" applyFont="1" applyBorder="1" applyAlignment="1">
      <alignment horizontal="left" vertical="center"/>
    </xf>
    <xf numFmtId="173" fontId="6" fillId="0" borderId="1" xfId="0" applyNumberFormat="1" applyFont="1" applyBorder="1" applyAlignment="1">
      <alignment horizontal="left" vertical="center"/>
    </xf>
    <xf numFmtId="0" fontId="47" fillId="0" borderId="1" xfId="0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3" fontId="16" fillId="0" borderId="1" xfId="0" applyNumberFormat="1" applyFont="1" applyBorder="1" applyAlignment="1" applyProtection="1">
      <alignment horizontal="center"/>
    </xf>
    <xf numFmtId="3" fontId="16" fillId="0" borderId="2" xfId="0" applyNumberFormat="1" applyFont="1" applyBorder="1" applyAlignment="1" applyProtection="1">
      <alignment horizontal="center"/>
    </xf>
    <xf numFmtId="0" fontId="52" fillId="19" borderId="86" xfId="0" applyFont="1" applyFill="1" applyBorder="1" applyAlignment="1" applyProtection="1">
      <alignment horizontal="center" vertical="center" wrapText="1"/>
      <protection locked="0"/>
    </xf>
    <xf numFmtId="0" fontId="52" fillId="19" borderId="87" xfId="0" applyFont="1" applyFill="1" applyBorder="1" applyAlignment="1" applyProtection="1">
      <alignment horizontal="center" vertical="center" wrapText="1"/>
      <protection locked="0"/>
    </xf>
    <xf numFmtId="49" fontId="47" fillId="0" borderId="21" xfId="0" applyNumberFormat="1" applyFont="1" applyFill="1" applyBorder="1" applyAlignment="1" applyProtection="1">
      <alignment horizontal="center" vertical="center"/>
      <protection locked="0"/>
    </xf>
  </cellXfs>
  <cellStyles count="5">
    <cellStyle name="Hyperlink_vn_vers_22032003_sr1" xfId="3"/>
    <cellStyle name="Standard" xfId="0" builtinId="0"/>
    <cellStyle name="Standard 2" xfId="4"/>
    <cellStyle name="Standard_Variablenliste_zum_IK_18032003" xfId="1"/>
    <cellStyle name="Standard_vn_vers_22032003_sr1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6E0B4"/>
      <color rgb="FFCCFFCC"/>
      <color rgb="FFFFCC66"/>
      <color rgb="FFFFFF99"/>
      <color rgb="FF66CCFF"/>
      <color rgb="FFDA6B2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5" Type="http://schemas.openxmlformats.org/officeDocument/2006/relationships/worksheet" Target="worksheets/sheet5.xml"></Relationship><Relationship Id="rId10" Type="http://schemas.openxmlformats.org/officeDocument/2006/relationships/calcChain" Target="calcChain.xml"></Relationship><Relationship Id="rId4" Type="http://schemas.openxmlformats.org/officeDocument/2006/relationships/worksheet" Target="worksheets/sheet4.xml"></Relationship><Relationship Id="rId9" Type="http://schemas.openxmlformats.org/officeDocument/2006/relationships/sharedStrings" Target="sharedStrings.xml"></Relationship><Relationship Id="rId11" Type="http://schemas.openxmlformats.org/officeDocument/2006/relationships/customXml" Target="../customXml/item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14</xdr:col>
      <xdr:colOff>552450</xdr:colOff>
      <xdr:row>1</xdr:row>
      <xdr:rowOff>47625</xdr:rowOff>
    </xdr:to>
    <xdr:pic>
      <xdr:nvPicPr>
        <xdr:cNvPr id="2" name="Picture 10" descr="RP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19050</xdr:rowOff>
        </xdr:from>
        <xdr:to>
          <xdr:col>3</xdr:col>
          <xdr:colOff>409575</xdr:colOff>
          <xdr:row>5</xdr:row>
          <xdr:rowOff>95250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Steigerung der Wettbewerbsfähigkeit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</xdr:row>
          <xdr:rowOff>57150</xdr:rowOff>
        </xdr:from>
        <xdr:to>
          <xdr:col>9</xdr:col>
          <xdr:colOff>0</xdr:colOff>
          <xdr:row>5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Steigerung der Energieeffizienz, Energieeinsparung, Verringerung der Auswirkungen auf die Umwelt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C000"/>
    <pageSetUpPr fitToPage="1"/>
  </sheetPr>
  <dimension ref="B1:AA80"/>
  <sheetViews>
    <sheetView showGridLines="0" tabSelected="1" topLeftCell="A31" zoomScale="120" zoomScaleNormal="120" workbookViewId="0">
      <selection activeCell="F39" sqref="F39:H39"/>
    </sheetView>
  </sheetViews>
  <sheetFormatPr baseColWidth="10" defaultColWidth="11.42578125" defaultRowHeight="15" x14ac:dyDescent="0.25"/>
  <cols>
    <col min="1" max="1" width="0.28515625" style="1" customWidth="1"/>
    <col min="2" max="2" width="2" style="1" customWidth="1"/>
    <col min="3" max="3" width="15.5703125" style="1" customWidth="1"/>
    <col min="4" max="4" width="12.42578125" style="1" customWidth="1"/>
    <col min="5" max="5" width="8" style="1" customWidth="1"/>
    <col min="6" max="6" width="2" style="1" customWidth="1"/>
    <col min="7" max="7" width="7.85546875" style="1" customWidth="1"/>
    <col min="8" max="8" width="2.28515625" style="1" customWidth="1"/>
    <col min="9" max="9" width="12.28515625" style="1" customWidth="1"/>
    <col min="10" max="10" width="1.7109375" style="1" customWidth="1"/>
    <col min="11" max="11" width="13.28515625" style="1" customWidth="1"/>
    <col min="12" max="12" width="3.85546875" style="1" customWidth="1"/>
    <col min="13" max="13" width="4.5703125" style="1" customWidth="1"/>
    <col min="14" max="14" width="4.42578125" style="1" customWidth="1"/>
    <col min="15" max="15" width="10" style="1" customWidth="1"/>
    <col min="16" max="16" width="4.140625" style="1" customWidth="1"/>
    <col min="17" max="17" width="5.5703125" style="239" customWidth="1"/>
    <col min="18" max="18" width="4.28515625" style="239" hidden="1" customWidth="1"/>
    <col min="19" max="19" width="15.42578125" style="1" hidden="1" customWidth="1"/>
    <col min="20" max="20" width="14" style="1" hidden="1" customWidth="1"/>
    <col min="21" max="21" width="2.5703125" style="165" hidden="1" customWidth="1"/>
    <col min="22" max="22" width="15.140625" style="1" hidden="1" customWidth="1"/>
    <col min="23" max="23" width="14.85546875" style="1" hidden="1" customWidth="1"/>
    <col min="24" max="24" width="15" style="1" hidden="1" customWidth="1"/>
    <col min="25" max="25" width="6.28515625" style="239" hidden="1" customWidth="1"/>
    <col min="26" max="26" width="8.5703125" style="239" customWidth="1"/>
    <col min="27" max="16384" width="11.42578125" style="1"/>
  </cols>
  <sheetData>
    <row r="1" spans="2:26" ht="18.75" x14ac:dyDescent="0.25">
      <c r="B1" s="581" t="s">
        <v>523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213"/>
      <c r="Q1" s="238"/>
    </row>
    <row r="2" spans="2:26" ht="16.5" customHeight="1" x14ac:dyDescent="0.25">
      <c r="B2" s="583" t="s">
        <v>571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214"/>
      <c r="Q2" s="240"/>
    </row>
    <row r="3" spans="2:26" ht="3" customHeight="1" x14ac:dyDescent="0.25"/>
    <row r="4" spans="2:26" x14ac:dyDescent="0.25">
      <c r="B4" s="2" t="s">
        <v>0</v>
      </c>
    </row>
    <row r="5" spans="2:26" ht="6" customHeight="1" x14ac:dyDescent="0.25">
      <c r="B5" s="2"/>
    </row>
    <row r="6" spans="2:26" ht="18" customHeight="1" x14ac:dyDescent="0.25">
      <c r="B6" s="584"/>
      <c r="C6" s="584"/>
      <c r="D6" s="584"/>
      <c r="E6" s="584"/>
      <c r="F6" s="584"/>
      <c r="G6" s="584"/>
      <c r="H6" s="584"/>
      <c r="I6" s="584"/>
      <c r="J6" s="584"/>
      <c r="K6" s="585"/>
      <c r="L6" s="586" t="s">
        <v>1</v>
      </c>
      <c r="M6" s="587"/>
      <c r="N6" s="588"/>
      <c r="O6" s="589"/>
      <c r="P6" s="268"/>
      <c r="Q6" s="268"/>
    </row>
    <row r="7" spans="2:26" s="4" customFormat="1" ht="8.25" x14ac:dyDescent="0.15">
      <c r="B7" s="3" t="s">
        <v>547</v>
      </c>
      <c r="L7" s="590" t="s">
        <v>548</v>
      </c>
      <c r="M7" s="590"/>
      <c r="N7" s="590"/>
      <c r="O7" s="590"/>
      <c r="P7" s="222"/>
      <c r="Q7" s="241"/>
      <c r="R7" s="242"/>
      <c r="U7" s="218"/>
      <c r="Y7" s="242"/>
      <c r="Z7" s="242"/>
    </row>
    <row r="8" spans="2:26" ht="6" customHeight="1" x14ac:dyDescent="0.25"/>
    <row r="9" spans="2:26" s="8" customFormat="1" ht="14.1" customHeight="1" x14ac:dyDescent="0.15">
      <c r="B9" s="5"/>
      <c r="C9" s="6"/>
      <c r="D9" s="6"/>
      <c r="E9" s="179" t="s">
        <v>2</v>
      </c>
      <c r="F9" s="591" t="s">
        <v>3</v>
      </c>
      <c r="G9" s="592"/>
      <c r="H9" s="7"/>
      <c r="I9" s="537" t="s">
        <v>4</v>
      </c>
      <c r="J9" s="536"/>
      <c r="K9" s="538"/>
      <c r="L9" s="180"/>
      <c r="Q9" s="243"/>
      <c r="R9" s="243"/>
      <c r="U9" s="202"/>
      <c r="Y9" s="243"/>
      <c r="Z9" s="243"/>
    </row>
    <row r="10" spans="2:26" s="8" customFormat="1" ht="10.5" customHeight="1" x14ac:dyDescent="0.15">
      <c r="B10" s="593" t="s">
        <v>549</v>
      </c>
      <c r="C10" s="594"/>
      <c r="D10" s="595"/>
      <c r="E10" s="181" t="s">
        <v>5</v>
      </c>
      <c r="F10" s="596" t="s">
        <v>5</v>
      </c>
      <c r="G10" s="597"/>
      <c r="H10" s="9"/>
      <c r="I10" s="596" t="s">
        <v>2</v>
      </c>
      <c r="J10" s="597"/>
      <c r="K10" s="182" t="s">
        <v>3</v>
      </c>
      <c r="L10" s="177"/>
      <c r="Q10" s="243"/>
      <c r="R10" s="243"/>
      <c r="U10" s="202"/>
      <c r="Y10" s="243"/>
      <c r="Z10" s="243"/>
    </row>
    <row r="11" spans="2:26" s="8" customFormat="1" ht="14.1" customHeight="1" x14ac:dyDescent="0.15">
      <c r="B11" s="10"/>
      <c r="C11" s="11"/>
      <c r="D11" s="11"/>
      <c r="E11" s="162" t="s">
        <v>6</v>
      </c>
      <c r="F11" s="577" t="s">
        <v>6</v>
      </c>
      <c r="G11" s="578"/>
      <c r="H11" s="9"/>
      <c r="I11" s="579" t="s">
        <v>7</v>
      </c>
      <c r="J11" s="580"/>
      <c r="K11" s="178" t="s">
        <v>7</v>
      </c>
      <c r="L11" s="177"/>
      <c r="Q11" s="243"/>
      <c r="R11" s="243"/>
      <c r="U11" s="202"/>
      <c r="Y11" s="243"/>
      <c r="Z11" s="243"/>
    </row>
    <row r="12" spans="2:26" s="8" customFormat="1" ht="14.1" customHeight="1" x14ac:dyDescent="0.15">
      <c r="B12" s="12" t="s">
        <v>8</v>
      </c>
      <c r="C12" s="13"/>
      <c r="D12" s="13"/>
      <c r="E12" s="302"/>
      <c r="F12" s="502"/>
      <c r="G12" s="504"/>
      <c r="H12" s="14"/>
      <c r="I12" s="502"/>
      <c r="J12" s="504"/>
      <c r="K12" s="304"/>
      <c r="L12" s="15"/>
      <c r="Q12" s="243"/>
      <c r="R12" s="243"/>
      <c r="U12" s="202"/>
      <c r="Y12" s="243"/>
      <c r="Z12" s="243"/>
    </row>
    <row r="13" spans="2:26" s="8" customFormat="1" ht="14.1" customHeight="1" x14ac:dyDescent="0.15">
      <c r="B13" s="16"/>
      <c r="C13" s="13" t="s">
        <v>9</v>
      </c>
      <c r="D13" s="17"/>
      <c r="E13" s="303"/>
      <c r="F13" s="502"/>
      <c r="G13" s="504"/>
      <c r="H13" s="10"/>
      <c r="I13" s="11"/>
      <c r="J13" s="11"/>
      <c r="K13" s="11"/>
      <c r="L13" s="11"/>
      <c r="Q13" s="243"/>
      <c r="R13" s="243"/>
      <c r="U13" s="202"/>
      <c r="Y13" s="243"/>
      <c r="Z13" s="243"/>
    </row>
    <row r="14" spans="2:26" s="8" customFormat="1" ht="14.1" customHeight="1" x14ac:dyDescent="0.15">
      <c r="B14" s="16"/>
      <c r="C14" s="13" t="s">
        <v>10</v>
      </c>
      <c r="D14" s="17"/>
      <c r="E14" s="303"/>
      <c r="F14" s="502"/>
      <c r="G14" s="504"/>
      <c r="H14" s="10"/>
      <c r="I14" s="11"/>
      <c r="J14" s="11"/>
      <c r="K14" s="11"/>
      <c r="L14" s="11"/>
      <c r="Q14" s="243"/>
      <c r="R14" s="243"/>
      <c r="U14" s="202"/>
      <c r="Y14" s="243"/>
      <c r="Z14" s="243"/>
    </row>
    <row r="15" spans="2:26" s="4" customFormat="1" ht="9" x14ac:dyDescent="0.15">
      <c r="B15" s="18"/>
      <c r="Q15" s="242"/>
      <c r="R15" s="242"/>
      <c r="U15" s="218"/>
      <c r="Y15" s="242"/>
      <c r="Z15" s="242"/>
    </row>
    <row r="16" spans="2:26" ht="2.25" customHeight="1" x14ac:dyDescent="0.25"/>
    <row r="17" spans="2:27" x14ac:dyDescent="0.25">
      <c r="B17" s="2" t="s">
        <v>11</v>
      </c>
    </row>
    <row r="18" spans="2:27" ht="1.5" customHeight="1" x14ac:dyDescent="0.25"/>
    <row r="19" spans="2:27" s="24" customFormat="1" ht="14.1" customHeight="1" x14ac:dyDescent="0.15">
      <c r="B19" s="19" t="s">
        <v>12</v>
      </c>
      <c r="C19" s="20"/>
      <c r="D19" s="20"/>
      <c r="E19" s="20"/>
      <c r="F19" s="19"/>
      <c r="G19" s="21" t="s">
        <v>13</v>
      </c>
      <c r="H19" s="22"/>
      <c r="I19" s="20" t="s">
        <v>14</v>
      </c>
      <c r="J19" s="20"/>
      <c r="K19" s="20"/>
      <c r="L19" s="20"/>
      <c r="M19" s="20"/>
      <c r="N19" s="20"/>
      <c r="O19" s="23" t="s">
        <v>13</v>
      </c>
      <c r="P19" s="215"/>
      <c r="Q19" s="244"/>
      <c r="R19" s="245"/>
      <c r="U19" s="206"/>
      <c r="Y19" s="245"/>
      <c r="Z19" s="245"/>
    </row>
    <row r="20" spans="2:27" s="8" customFormat="1" ht="14.1" customHeight="1" x14ac:dyDescent="0.15">
      <c r="B20" s="25"/>
      <c r="C20" s="26" t="s">
        <v>15</v>
      </c>
      <c r="D20" s="26"/>
      <c r="E20" s="26"/>
      <c r="F20" s="556">
        <f>IF(AND(SUM(Hilfsblätter!J13+Hilfsblätter!J16)&lt;&gt;0.1,SUM(Hilfsblätter!T13+Hilfsblätter!T16)=0),SUM(Hilfsblätter!J13+Hilfsblätter!J16),IF(AND(SUM(Hilfsblätter!J13+Hilfsblätter!J16)=0,SUM(Hilfsblätter!T13+Hilfsblätter!T16)&lt;&gt;0.1),SUM(Hilfsblätter!T13+Hilfsblätter!T16),IF(AND(SUM(Hilfsblätter!J13+Hilfsblätter!J16)&lt;&gt;0.1,SUM(Hilfsblätter!T13+Hilfsblätter!T16)&lt;&gt;0.1),"Hilfsblatt prüfen")))</f>
        <v>0</v>
      </c>
      <c r="G20" s="557"/>
      <c r="H20" s="27"/>
      <c r="I20" s="19" t="s">
        <v>16</v>
      </c>
      <c r="J20" s="20"/>
      <c r="K20" s="13"/>
      <c r="L20" s="13"/>
      <c r="M20" s="13"/>
      <c r="N20" s="13"/>
      <c r="O20" s="28">
        <f>F21</f>
        <v>0</v>
      </c>
      <c r="P20" s="223"/>
      <c r="Q20" s="246"/>
      <c r="R20" s="243"/>
      <c r="U20" s="202"/>
      <c r="Y20" s="243"/>
      <c r="Z20" s="243"/>
    </row>
    <row r="21" spans="2:27" s="8" customFormat="1" ht="14.1" customHeight="1" x14ac:dyDescent="0.15">
      <c r="B21" s="29" t="s">
        <v>17</v>
      </c>
      <c r="C21" s="30" t="s">
        <v>16</v>
      </c>
      <c r="D21" s="31"/>
      <c r="E21" s="31"/>
      <c r="F21" s="558">
        <f>IF(AND(Hilfsblätter!J43&lt;&gt;0.1,Hilfsblätter!T43=0),Hilfsblätter!J43,IF(AND(Hilfsblätter!J43=0,Hilfsblätter!T43&lt;&gt;0.1),Hilfsblätter!T43,IF(AND(Hilfsblätter!J43&lt;&gt;0.1,Hilfsblätter!T43&lt;&gt;0.1),"Hilfsblatt prüfen")))</f>
        <v>0</v>
      </c>
      <c r="G21" s="559"/>
      <c r="H21" s="32" t="s">
        <v>18</v>
      </c>
      <c r="I21" s="26" t="s">
        <v>551</v>
      </c>
      <c r="J21" s="11"/>
      <c r="K21" s="560"/>
      <c r="L21" s="560"/>
      <c r="M21" s="560"/>
      <c r="N21" s="561"/>
      <c r="O21" s="305"/>
      <c r="P21" s="234"/>
      <c r="Q21" s="234"/>
      <c r="R21" s="243"/>
      <c r="U21" s="202"/>
      <c r="Y21" s="243"/>
      <c r="Z21" s="243"/>
    </row>
    <row r="22" spans="2:27" s="8" customFormat="1" ht="14.1" customHeight="1" x14ac:dyDescent="0.15">
      <c r="B22" s="33" t="s">
        <v>19</v>
      </c>
      <c r="C22" s="26" t="s">
        <v>20</v>
      </c>
      <c r="D22" s="26"/>
      <c r="E22" s="26"/>
      <c r="F22" s="556">
        <f>IF(AND(Hilfsblätter!J48&lt;&gt;0.1,Hilfsblätter!T48=0),Hilfsblätter!J48,IF(AND(Hilfsblätter!J48=0,Hilfsblätter!T48&lt;&gt;0.1),Hilfsblätter!T48,IF(AND(Hilfsblätter!J48&lt;&gt;0.1,Hilfsblätter!T48&lt;&gt;0.1),"Hilfsblatt prüfen")))</f>
        <v>0</v>
      </c>
      <c r="G22" s="557"/>
      <c r="H22" s="32" t="s">
        <v>19</v>
      </c>
      <c r="I22" s="34" t="s">
        <v>552</v>
      </c>
      <c r="J22" s="11"/>
      <c r="K22" s="562"/>
      <c r="L22" s="562"/>
      <c r="M22" s="562"/>
      <c r="N22" s="563"/>
      <c r="O22" s="306"/>
      <c r="P22" s="234"/>
      <c r="Q22" s="234"/>
      <c r="R22" s="243"/>
      <c r="Y22" s="270"/>
      <c r="Z22" s="270"/>
      <c r="AA22" s="267"/>
    </row>
    <row r="23" spans="2:27" s="8" customFormat="1" ht="14.1" customHeight="1" x14ac:dyDescent="0.15">
      <c r="B23" s="35" t="s">
        <v>18</v>
      </c>
      <c r="C23" s="34" t="s">
        <v>21</v>
      </c>
      <c r="D23" s="34"/>
      <c r="E23" s="34"/>
      <c r="F23" s="564">
        <f>IF(AND(Hilfsblätter!J51&lt;&gt;0.1,Hilfsblätter!T51=0),Hilfsblätter!J51,IF(AND(Hilfsblätter!J51=0,Hilfsblätter!T51&lt;&gt;0.1),Hilfsblätter!T51,IF(AND(Hilfsblätter!J51&lt;&gt;0.1,Hilfsblätter!T51&lt;&gt;0.1),"Hilfsblatt prüfen")))</f>
        <v>0</v>
      </c>
      <c r="G23" s="565"/>
      <c r="H23" s="32" t="s">
        <v>19</v>
      </c>
      <c r="I23" s="34" t="s">
        <v>553</v>
      </c>
      <c r="J23" s="11"/>
      <c r="K23" s="562"/>
      <c r="L23" s="562"/>
      <c r="M23" s="562"/>
      <c r="N23" s="563"/>
      <c r="O23" s="306"/>
      <c r="P23" s="234"/>
      <c r="Q23" s="234"/>
      <c r="R23" s="243"/>
      <c r="U23" s="202"/>
      <c r="Y23" s="243"/>
      <c r="Z23" s="243"/>
    </row>
    <row r="24" spans="2:27" s="8" customFormat="1" ht="14.1" customHeight="1" x14ac:dyDescent="0.15">
      <c r="B24" s="29" t="s">
        <v>22</v>
      </c>
      <c r="C24" s="30" t="s">
        <v>23</v>
      </c>
      <c r="D24" s="31"/>
      <c r="E24" s="31"/>
      <c r="F24" s="567">
        <f>F21-F22+F23</f>
        <v>0</v>
      </c>
      <c r="G24" s="568"/>
      <c r="H24" s="32" t="s">
        <v>19</v>
      </c>
      <c r="I24" s="34" t="s">
        <v>554</v>
      </c>
      <c r="J24" s="11"/>
      <c r="K24" s="562"/>
      <c r="L24" s="562"/>
      <c r="M24" s="562"/>
      <c r="N24" s="563"/>
      <c r="O24" s="306"/>
      <c r="P24" s="234"/>
      <c r="Q24" s="234"/>
      <c r="R24" s="243"/>
      <c r="U24" s="202"/>
      <c r="Y24" s="243"/>
      <c r="Z24" s="243"/>
    </row>
    <row r="25" spans="2:27" s="8" customFormat="1" ht="14.1" customHeight="1" x14ac:dyDescent="0.15">
      <c r="B25" s="33" t="s">
        <v>18</v>
      </c>
      <c r="C25" s="26" t="s">
        <v>24</v>
      </c>
      <c r="D25" s="26"/>
      <c r="E25" s="26"/>
      <c r="F25" s="556">
        <f>IF(AND(Hilfsblätter!J30&lt;&gt;0.1,Hilfsblätter!T30=0),Hilfsblätter!J30,IF(AND(Hilfsblätter!J30=0,Hilfsblätter!T30&lt;&gt;0.1),Hilfsblätter!T30,IF(AND(Hilfsblätter!J30&lt;&gt;0.1,Hilfsblätter!T30&lt;&gt;0.1),"Hilfsblatt prüfen")))</f>
        <v>0</v>
      </c>
      <c r="G25" s="557"/>
      <c r="H25" s="32" t="s">
        <v>19</v>
      </c>
      <c r="I25" s="34" t="s">
        <v>555</v>
      </c>
      <c r="J25" s="11"/>
      <c r="K25" s="562"/>
      <c r="L25" s="562"/>
      <c r="M25" s="562"/>
      <c r="N25" s="563"/>
      <c r="O25" s="306"/>
      <c r="P25" s="234"/>
      <c r="Q25" s="234"/>
      <c r="R25" s="243"/>
      <c r="U25" s="202"/>
      <c r="Y25" s="243"/>
      <c r="Z25" s="243"/>
    </row>
    <row r="26" spans="2:27" s="8" customFormat="1" ht="14.1" customHeight="1" x14ac:dyDescent="0.15">
      <c r="B26" s="35" t="s">
        <v>18</v>
      </c>
      <c r="C26" s="34" t="s">
        <v>25</v>
      </c>
      <c r="D26" s="34"/>
      <c r="E26" s="34"/>
      <c r="F26" s="564">
        <f>IF(AND(Hilfsblätter!J21&lt;&gt;0.1,Hilfsblätter!T21=0),Hilfsblätter!J21,IF(AND(Hilfsblätter!J21=0,Hilfsblätter!T21&lt;&gt;0.1),Hilfsblätter!T21,IF(AND(Hilfsblätter!J21&lt;&gt;0.1,Hilfsblätter!T21&lt;&gt;0.1),"Hilfsblatt prüfen")))</f>
        <v>0</v>
      </c>
      <c r="G26" s="565"/>
      <c r="H26" s="32" t="s">
        <v>19</v>
      </c>
      <c r="I26" s="34" t="s">
        <v>26</v>
      </c>
      <c r="J26" s="26"/>
      <c r="K26" s="26"/>
      <c r="L26" s="566"/>
      <c r="M26" s="566"/>
      <c r="N26" s="26" t="s">
        <v>27</v>
      </c>
      <c r="O26" s="36">
        <f>(M44+M43+L53)*L26/100</f>
        <v>0</v>
      </c>
      <c r="P26" s="235"/>
      <c r="Q26" s="234"/>
      <c r="R26" s="243"/>
      <c r="U26" s="202"/>
      <c r="Y26" s="243"/>
      <c r="Z26" s="243"/>
    </row>
    <row r="27" spans="2:27" s="8" customFormat="1" ht="14.1" customHeight="1" x14ac:dyDescent="0.15">
      <c r="B27" s="29" t="s">
        <v>22</v>
      </c>
      <c r="C27" s="30" t="s">
        <v>28</v>
      </c>
      <c r="D27" s="31"/>
      <c r="E27" s="31"/>
      <c r="F27" s="567">
        <f>F24+F25+F26</f>
        <v>0</v>
      </c>
      <c r="G27" s="568"/>
      <c r="H27" s="32" t="s">
        <v>19</v>
      </c>
      <c r="I27" s="34" t="s">
        <v>29</v>
      </c>
      <c r="J27" s="34"/>
      <c r="K27" s="34"/>
      <c r="L27" s="566"/>
      <c r="M27" s="566"/>
      <c r="N27" s="34" t="s">
        <v>27</v>
      </c>
      <c r="O27" s="36">
        <f>(M44+M43+L53)*L27/100</f>
        <v>0</v>
      </c>
      <c r="P27" s="223"/>
      <c r="Q27" s="246"/>
      <c r="R27" s="243"/>
      <c r="U27" s="202"/>
      <c r="Y27" s="243"/>
      <c r="Z27" s="243"/>
    </row>
    <row r="28" spans="2:27" s="8" customFormat="1" ht="14.1" customHeight="1" x14ac:dyDescent="0.15">
      <c r="B28" s="33"/>
      <c r="C28" s="26" t="s">
        <v>30</v>
      </c>
      <c r="D28" s="26"/>
      <c r="E28" s="26"/>
      <c r="F28" s="556">
        <f>IF(AND(Hilfsblätter!J57&lt;&gt;0.1,Hilfsblätter!T57=0),Hilfsblätter!J57,IF(AND(Hilfsblätter!J57=0,Hilfsblätter!T57&lt;&gt;0.1),Hilfsblätter!T57,IF(AND(Hilfsblätter!J57&lt;&gt;0.1,Hilfsblätter!T57&lt;&gt;0.1),"Hilfsblatt prüfen")))</f>
        <v>0</v>
      </c>
      <c r="G28" s="557"/>
      <c r="H28" s="37" t="s">
        <v>19</v>
      </c>
      <c r="I28" s="31" t="s">
        <v>511</v>
      </c>
      <c r="J28" s="31"/>
      <c r="K28" s="31"/>
      <c r="L28" s="598"/>
      <c r="M28" s="598"/>
      <c r="N28" s="31" t="s">
        <v>27</v>
      </c>
      <c r="O28" s="38">
        <f>IF(F65&gt;0,F65/2/100*L28,0)</f>
        <v>0</v>
      </c>
      <c r="P28" s="223"/>
      <c r="Q28" s="246"/>
      <c r="R28" s="272"/>
      <c r="S28" s="521" t="s">
        <v>519</v>
      </c>
      <c r="T28" s="522"/>
      <c r="U28" s="522"/>
      <c r="V28" s="522"/>
      <c r="W28" s="522"/>
      <c r="X28" s="522"/>
      <c r="Y28" s="272"/>
      <c r="Z28" s="243"/>
    </row>
    <row r="29" spans="2:27" s="8" customFormat="1" ht="14.1" customHeight="1" x14ac:dyDescent="0.15">
      <c r="B29" s="29"/>
      <c r="C29" s="31" t="s">
        <v>31</v>
      </c>
      <c r="D29" s="31"/>
      <c r="E29" s="31"/>
      <c r="F29" s="558">
        <f>IF(AND(Hilfsblätter!J54&lt;&gt;0.1,Hilfsblätter!T54=0),Hilfsblätter!J54,IF(AND(Hilfsblätter!J54=0,Hilfsblätter!T54&lt;&gt;0.1),Hilfsblätter!T54,IF(AND(Hilfsblätter!J54&lt;&gt;0.1,Hilfsblätter!T54&lt;&gt;0.1),"Hilfsblatt prüfen")))</f>
        <v>0</v>
      </c>
      <c r="G29" s="559"/>
      <c r="H29" s="39" t="s">
        <v>22</v>
      </c>
      <c r="I29" s="40" t="s">
        <v>32</v>
      </c>
      <c r="J29" s="40"/>
      <c r="K29" s="17"/>
      <c r="L29" s="17"/>
      <c r="M29" s="17"/>
      <c r="N29" s="17"/>
      <c r="O29" s="41">
        <f>O20+O21-O22-O23-O24-O25-O26-O27-O28</f>
        <v>0</v>
      </c>
      <c r="P29" s="223"/>
      <c r="Q29" s="246"/>
      <c r="R29" s="243"/>
      <c r="U29" s="202"/>
      <c r="Y29" s="243"/>
      <c r="Z29" s="243"/>
    </row>
    <row r="30" spans="2:27" ht="12.75" customHeight="1" x14ac:dyDescent="0.25">
      <c r="B30" s="18" t="s">
        <v>550</v>
      </c>
      <c r="V30" s="8"/>
      <c r="W30" s="8"/>
      <c r="X30" s="8"/>
      <c r="Y30" s="243"/>
    </row>
    <row r="31" spans="2:27" ht="1.5" customHeight="1" x14ac:dyDescent="0.25">
      <c r="V31" s="8"/>
      <c r="W31" s="8"/>
      <c r="X31" s="8"/>
      <c r="Y31" s="243"/>
    </row>
    <row r="32" spans="2:27" x14ac:dyDescent="0.25">
      <c r="B32" s="2" t="s">
        <v>33</v>
      </c>
      <c r="V32" s="8"/>
      <c r="W32" s="8"/>
      <c r="X32" s="8"/>
      <c r="Y32" s="243"/>
    </row>
    <row r="33" spans="2:26" ht="1.5" customHeight="1" x14ac:dyDescent="0.25">
      <c r="V33" s="8"/>
      <c r="W33" s="8"/>
      <c r="X33" s="8"/>
      <c r="Y33" s="243"/>
    </row>
    <row r="34" spans="2:26" s="24" customFormat="1" ht="12" customHeight="1" x14ac:dyDescent="0.15">
      <c r="B34" s="42"/>
      <c r="C34" s="43"/>
      <c r="D34" s="167"/>
      <c r="E34" s="43"/>
      <c r="F34" s="42"/>
      <c r="G34" s="536"/>
      <c r="H34" s="536"/>
      <c r="I34" s="537" t="s">
        <v>34</v>
      </c>
      <c r="J34" s="538"/>
      <c r="K34" s="175" t="s">
        <v>34</v>
      </c>
      <c r="L34" s="537" t="s">
        <v>22</v>
      </c>
      <c r="M34" s="536"/>
      <c r="N34" s="538"/>
      <c r="O34" s="44"/>
      <c r="P34" s="224"/>
      <c r="Q34" s="247"/>
      <c r="R34" s="245"/>
      <c r="S34" s="523" t="s">
        <v>514</v>
      </c>
      <c r="T34" s="526" t="s">
        <v>513</v>
      </c>
      <c r="U34" s="206"/>
      <c r="V34" s="523" t="s">
        <v>490</v>
      </c>
      <c r="W34" s="523" t="s">
        <v>515</v>
      </c>
      <c r="X34" s="523" t="s">
        <v>516</v>
      </c>
      <c r="Y34" s="245"/>
      <c r="Z34" s="245"/>
    </row>
    <row r="35" spans="2:26" s="8" customFormat="1" ht="12" customHeight="1" x14ac:dyDescent="0.15">
      <c r="B35" s="45" t="s">
        <v>35</v>
      </c>
      <c r="C35" s="166"/>
      <c r="D35" s="9" t="s">
        <v>496</v>
      </c>
      <c r="E35" s="177" t="s">
        <v>494</v>
      </c>
      <c r="F35" s="539" t="s">
        <v>36</v>
      </c>
      <c r="G35" s="540"/>
      <c r="H35" s="541"/>
      <c r="I35" s="539" t="s">
        <v>37</v>
      </c>
      <c r="J35" s="541"/>
      <c r="K35" s="176" t="s">
        <v>38</v>
      </c>
      <c r="L35" s="539" t="s">
        <v>36</v>
      </c>
      <c r="M35" s="540"/>
      <c r="N35" s="541"/>
      <c r="O35" s="9" t="s">
        <v>39</v>
      </c>
      <c r="P35" s="211"/>
      <c r="Q35" s="248"/>
      <c r="R35" s="243"/>
      <c r="S35" s="524"/>
      <c r="T35" s="527"/>
      <c r="U35" s="216"/>
      <c r="V35" s="529"/>
      <c r="W35" s="529"/>
      <c r="X35" s="529"/>
      <c r="Y35" s="243"/>
      <c r="Z35" s="243"/>
    </row>
    <row r="36" spans="2:26" s="8" customFormat="1" ht="9" customHeight="1" x14ac:dyDescent="0.15">
      <c r="B36" s="10" t="s">
        <v>491</v>
      </c>
      <c r="C36" s="11"/>
      <c r="D36" s="9" t="s">
        <v>497</v>
      </c>
      <c r="E36" s="177" t="s">
        <v>493</v>
      </c>
      <c r="F36" s="539" t="s">
        <v>40</v>
      </c>
      <c r="G36" s="540"/>
      <c r="H36" s="541"/>
      <c r="I36" s="539" t="s">
        <v>41</v>
      </c>
      <c r="J36" s="541"/>
      <c r="K36" s="45"/>
      <c r="L36" s="539" t="s">
        <v>42</v>
      </c>
      <c r="M36" s="540"/>
      <c r="N36" s="541"/>
      <c r="O36" s="9"/>
      <c r="P36" s="211"/>
      <c r="Q36" s="248"/>
      <c r="R36" s="243"/>
      <c r="S36" s="525"/>
      <c r="T36" s="528"/>
      <c r="U36" s="216"/>
      <c r="V36" s="530"/>
      <c r="W36" s="530"/>
      <c r="X36" s="530"/>
      <c r="Y36" s="243"/>
      <c r="Z36" s="243"/>
    </row>
    <row r="37" spans="2:26" s="4" customFormat="1" ht="9.75" customHeight="1" x14ac:dyDescent="0.15">
      <c r="B37" s="46"/>
      <c r="C37" s="47"/>
      <c r="D37" s="48" t="s">
        <v>498</v>
      </c>
      <c r="E37" s="168" t="s">
        <v>492</v>
      </c>
      <c r="F37" s="542" t="s">
        <v>13</v>
      </c>
      <c r="G37" s="543"/>
      <c r="H37" s="544"/>
      <c r="I37" s="542" t="s">
        <v>13</v>
      </c>
      <c r="J37" s="544"/>
      <c r="K37" s="184" t="s">
        <v>13</v>
      </c>
      <c r="L37" s="542" t="s">
        <v>13</v>
      </c>
      <c r="M37" s="543"/>
      <c r="N37" s="544"/>
      <c r="O37" s="48" t="s">
        <v>27</v>
      </c>
      <c r="Q37" s="249"/>
      <c r="R37" s="242"/>
      <c r="S37" s="210"/>
      <c r="T37" s="210"/>
      <c r="U37" s="221"/>
      <c r="V37" s="8"/>
      <c r="W37" s="8"/>
      <c r="X37" s="8"/>
      <c r="Y37" s="242"/>
      <c r="Z37" s="242"/>
    </row>
    <row r="38" spans="2:26" s="8" customFormat="1" ht="15" customHeight="1" x14ac:dyDescent="0.25">
      <c r="B38" s="485"/>
      <c r="C38" s="486"/>
      <c r="D38" s="307"/>
      <c r="E38" s="349" t="s">
        <v>17</v>
      </c>
      <c r="F38" s="574"/>
      <c r="G38" s="575"/>
      <c r="H38" s="576"/>
      <c r="I38" s="502"/>
      <c r="J38" s="504"/>
      <c r="K38" s="308">
        <f>(F38-I38)/(Fördergrunddaten!$D$41/100+1)*Fördergrunddaten!$D$41/100</f>
        <v>0</v>
      </c>
      <c r="L38" s="533">
        <f>F38-I38-K38</f>
        <v>0</v>
      </c>
      <c r="M38" s="534"/>
      <c r="N38" s="535"/>
      <c r="O38" s="49">
        <f>IF(D38="GMOWi Bau",Fördergrunddaten!$F$22,IF(D38="GMOWi Technik",Fördergrunddaten!$F$22,IF(D38="GMOWi Energie",Fördergrunddaten!$G$22,0)))</f>
        <v>0</v>
      </c>
      <c r="P38" s="269" t="s">
        <v>517</v>
      </c>
      <c r="Q38" s="250"/>
      <c r="R38" s="243"/>
      <c r="S38" s="227">
        <f>ROUND(IF(OR(D38="GMOWi Bau",D38="GMOWi Technik",D38="GMOWi Energie"),L38,0),3)</f>
        <v>0</v>
      </c>
      <c r="T38" s="271">
        <f>ROUND(IF($S$43&gt;$S$44,S38/$S$43*$S$44,S38),3)</f>
        <v>0</v>
      </c>
      <c r="U38" s="219"/>
      <c r="V38" s="517" t="str">
        <f>'Fö-Gegenstand Kostengruppe'!E2</f>
        <v>GMOWi Bau</v>
      </c>
      <c r="W38" s="519">
        <f>ROUND(SUMIF(D38:D42,'Fö-Gegenstand Kostengruppe'!E2,L38:N42),2)</f>
        <v>0</v>
      </c>
      <c r="X38" s="519">
        <f>IF($S$43&gt;$S$44,ROUND(W38/$S$43*$S$44,2),ROUND(W38,2))</f>
        <v>0</v>
      </c>
      <c r="Y38" s="259"/>
      <c r="Z38" s="243"/>
    </row>
    <row r="39" spans="2:26" s="8" customFormat="1" ht="15" customHeight="1" x14ac:dyDescent="0.25">
      <c r="B39" s="485"/>
      <c r="C39" s="486"/>
      <c r="D39" s="307"/>
      <c r="E39" s="349"/>
      <c r="F39" s="502"/>
      <c r="G39" s="503"/>
      <c r="H39" s="504"/>
      <c r="I39" s="502"/>
      <c r="J39" s="504"/>
      <c r="K39" s="308">
        <f>(F39-I39)/(Fördergrunddaten!$D$41/100+1)*Fördergrunddaten!$D$41/100</f>
        <v>0</v>
      </c>
      <c r="L39" s="569">
        <f>F39-I39-K39</f>
        <v>0</v>
      </c>
      <c r="M39" s="570"/>
      <c r="N39" s="571"/>
      <c r="O39" s="49">
        <f>IF(D39="GMOWi Bau",Fördergrunddaten!$F$22,IF(D39="GMOWi Technik",Fördergrunddaten!$F$22,IF(D39="GMOWi Energie",Fördergrunddaten!$G$22,0)))</f>
        <v>0</v>
      </c>
      <c r="P39" s="489" t="s">
        <v>518</v>
      </c>
      <c r="Q39" s="250"/>
      <c r="R39" s="243"/>
      <c r="S39" s="227">
        <f t="shared" ref="S39:S42" si="0">ROUND(IF(OR(D39="GMOWi Bau",D39="GMOWi Technik",D39="GMOWi Energie"),L39,0),3)</f>
        <v>0</v>
      </c>
      <c r="T39" s="271">
        <f t="shared" ref="T39:T42" si="1">ROUND(IF($S$43&gt;$S$44,S39/$S$43*$S$44,S39),3)</f>
        <v>0</v>
      </c>
      <c r="U39" s="219"/>
      <c r="V39" s="518"/>
      <c r="W39" s="520"/>
      <c r="X39" s="520"/>
      <c r="Y39" s="259"/>
      <c r="Z39" s="259"/>
    </row>
    <row r="40" spans="2:26" s="8" customFormat="1" ht="15" customHeight="1" x14ac:dyDescent="0.25">
      <c r="B40" s="485"/>
      <c r="C40" s="486"/>
      <c r="D40" s="307"/>
      <c r="E40" s="349"/>
      <c r="F40" s="502"/>
      <c r="G40" s="503"/>
      <c r="H40" s="504"/>
      <c r="I40" s="502"/>
      <c r="J40" s="504"/>
      <c r="K40" s="308">
        <f>(F40-I40)/(Fördergrunddaten!$D$41/100+1)*Fördergrunddaten!$D$41/100</f>
        <v>0</v>
      </c>
      <c r="L40" s="569">
        <f>F40-I40-K40</f>
        <v>0</v>
      </c>
      <c r="M40" s="570"/>
      <c r="N40" s="571"/>
      <c r="O40" s="49">
        <f>IF(D40="GMOWi Bau",Fördergrunddaten!$F$22,IF(D40="GMOWi Technik",Fördergrunddaten!$F$22,IF(D40="GMOWi Energie",Fördergrunddaten!$G$22,0)))</f>
        <v>0</v>
      </c>
      <c r="P40" s="490"/>
      <c r="Q40" s="250"/>
      <c r="R40" s="243"/>
      <c r="S40" s="227">
        <f t="shared" si="0"/>
        <v>0</v>
      </c>
      <c r="T40" s="271">
        <f t="shared" si="1"/>
        <v>0</v>
      </c>
      <c r="U40" s="219"/>
      <c r="V40" s="517" t="str">
        <f>'Fö-Gegenstand Kostengruppe'!E3</f>
        <v>GMOWi Technik</v>
      </c>
      <c r="W40" s="519">
        <f>ROUND(SUMIF(D38:D42,'Fö-Gegenstand Kostengruppe'!E3,L38:N42),2)</f>
        <v>0</v>
      </c>
      <c r="X40" s="519">
        <f>IF($S$43&gt;$S$44,ROUND(W40/$S$43*$S$44,2),ROUND(W40,2))</f>
        <v>0</v>
      </c>
      <c r="Y40" s="259"/>
      <c r="Z40" s="243"/>
    </row>
    <row r="41" spans="2:26" s="8" customFormat="1" ht="15" customHeight="1" x14ac:dyDescent="0.25">
      <c r="B41" s="485"/>
      <c r="C41" s="486"/>
      <c r="D41" s="307"/>
      <c r="E41" s="349"/>
      <c r="F41" s="502"/>
      <c r="G41" s="503"/>
      <c r="H41" s="504"/>
      <c r="I41" s="502"/>
      <c r="J41" s="504"/>
      <c r="K41" s="308">
        <f>(F41-I41)/(Fördergrunddaten!$D$41/100+1)*Fördergrunddaten!$D$41/100</f>
        <v>0</v>
      </c>
      <c r="L41" s="569">
        <f>F41-I41-K41</f>
        <v>0</v>
      </c>
      <c r="M41" s="570"/>
      <c r="N41" s="571"/>
      <c r="O41" s="49">
        <f>IF(D41="GMOWi Bau",Fördergrunddaten!$F$22,IF(D41="GMOWi Technik",Fördergrunddaten!$F$22,IF(D41="GMOWi Energie",Fördergrunddaten!$G$22,0)))</f>
        <v>0</v>
      </c>
      <c r="P41" s="490"/>
      <c r="Q41" s="250"/>
      <c r="R41" s="243"/>
      <c r="S41" s="227">
        <f t="shared" si="0"/>
        <v>0</v>
      </c>
      <c r="T41" s="271">
        <f t="shared" si="1"/>
        <v>0</v>
      </c>
      <c r="U41" s="219"/>
      <c r="V41" s="518"/>
      <c r="W41" s="520"/>
      <c r="X41" s="520"/>
      <c r="Y41" s="259"/>
      <c r="Z41" s="243"/>
    </row>
    <row r="42" spans="2:26" s="8" customFormat="1" ht="15" customHeight="1" x14ac:dyDescent="0.25">
      <c r="B42" s="485"/>
      <c r="C42" s="486"/>
      <c r="D42" s="307"/>
      <c r="E42" s="349"/>
      <c r="F42" s="502"/>
      <c r="G42" s="503"/>
      <c r="H42" s="504"/>
      <c r="I42" s="502"/>
      <c r="J42" s="504"/>
      <c r="K42" s="308">
        <f>(F42-I42)/(Fördergrunddaten!$D$41/100+1)*Fördergrunddaten!$D$41/100</f>
        <v>0</v>
      </c>
      <c r="L42" s="569">
        <f>F42-I42-K42</f>
        <v>0</v>
      </c>
      <c r="M42" s="570"/>
      <c r="N42" s="571"/>
      <c r="O42" s="49">
        <f>IF(D42="GMOWi Bau",Fördergrunddaten!$F$22,IF(D42="GMOWi Technik",Fördergrunddaten!$F$22,IF(D42="GMOWi Energie",Fördergrunddaten!$G$22,0)))</f>
        <v>0</v>
      </c>
      <c r="P42" s="490"/>
      <c r="Q42" s="250"/>
      <c r="R42" s="243"/>
      <c r="S42" s="227">
        <f t="shared" si="0"/>
        <v>0</v>
      </c>
      <c r="T42" s="271">
        <f t="shared" si="1"/>
        <v>0</v>
      </c>
      <c r="U42" s="219"/>
      <c r="V42" s="517" t="str">
        <f>'Fö-Gegenstand Kostengruppe'!E4</f>
        <v>GMOWi Energie</v>
      </c>
      <c r="W42" s="519">
        <f>ROUND(SUMIF(D38:D42,'Fö-Gegenstand Kostengruppe'!E4,L38:N42),2)</f>
        <v>0</v>
      </c>
      <c r="X42" s="519">
        <f>IF($S$43&gt;$S$44,ROUND(W42/$S$43*$S$44,2),ROUND(W42,2))</f>
        <v>0</v>
      </c>
      <c r="Y42" s="259"/>
      <c r="Z42" s="259"/>
    </row>
    <row r="43" spans="2:26" s="8" customFormat="1" ht="14.25" customHeight="1" x14ac:dyDescent="0.2">
      <c r="D43" s="51"/>
      <c r="E43" s="51" t="s">
        <v>43</v>
      </c>
      <c r="F43" s="52" t="s">
        <v>22</v>
      </c>
      <c r="G43" s="570">
        <f>SUM(F38:H42)</f>
        <v>0</v>
      </c>
      <c r="H43" s="571"/>
      <c r="K43" s="53" t="s">
        <v>44</v>
      </c>
      <c r="L43" s="173" t="s">
        <v>45</v>
      </c>
      <c r="M43" s="570">
        <f>IF((M44=T43),S43-T43,0)</f>
        <v>0</v>
      </c>
      <c r="N43" s="571"/>
      <c r="O43" s="54"/>
      <c r="P43" s="54"/>
      <c r="Q43" s="251"/>
      <c r="R43" s="243"/>
      <c r="S43" s="228">
        <f>SUM(S38:S42)</f>
        <v>0</v>
      </c>
      <c r="T43" s="230">
        <f>SUM(T38:T42)</f>
        <v>0</v>
      </c>
      <c r="U43" s="219"/>
      <c r="V43" s="518"/>
      <c r="W43" s="520"/>
      <c r="X43" s="520"/>
      <c r="Y43" s="243"/>
      <c r="Z43" s="243"/>
    </row>
    <row r="44" spans="2:26" s="8" customFormat="1" ht="14.25" customHeight="1" x14ac:dyDescent="0.25">
      <c r="D44" s="55"/>
      <c r="E44" s="55" t="s">
        <v>46</v>
      </c>
      <c r="F44" s="52" t="s">
        <v>19</v>
      </c>
      <c r="G44" s="570">
        <f>SUM(I38:J42)</f>
        <v>0</v>
      </c>
      <c r="H44" s="571"/>
      <c r="I44" s="56"/>
      <c r="J44" s="56"/>
      <c r="K44" s="53" t="s">
        <v>47</v>
      </c>
      <c r="L44" s="173" t="s">
        <v>45</v>
      </c>
      <c r="M44" s="545">
        <f>IF(OR(W38&gt;0,W40&gt;0),T43,IF(W42&gt;0,W42)+OR(W44=1,0))</f>
        <v>0</v>
      </c>
      <c r="N44" s="572"/>
      <c r="O44" s="57"/>
      <c r="P44" s="57"/>
      <c r="Q44" s="252"/>
      <c r="R44" s="243"/>
      <c r="S44" s="229">
        <v>150000</v>
      </c>
      <c r="T44" s="231"/>
      <c r="U44" s="219"/>
      <c r="V44" s="233" t="s">
        <v>512</v>
      </c>
      <c r="W44" s="365">
        <f>SUM(W38:W43)</f>
        <v>0</v>
      </c>
      <c r="X44" s="365">
        <f>SUM(X38:X43)</f>
        <v>0</v>
      </c>
      <c r="Y44" s="239"/>
      <c r="Z44" s="243"/>
    </row>
    <row r="45" spans="2:26" s="8" customFormat="1" ht="14.25" customHeight="1" x14ac:dyDescent="0.2">
      <c r="D45" s="51"/>
      <c r="E45" s="51" t="s">
        <v>485</v>
      </c>
      <c r="F45" s="58" t="s">
        <v>22</v>
      </c>
      <c r="G45" s="572">
        <f>G43-G44</f>
        <v>0</v>
      </c>
      <c r="H45" s="573"/>
      <c r="I45" s="56"/>
      <c r="J45" s="56"/>
      <c r="K45" s="56"/>
      <c r="L45" s="56"/>
      <c r="M45" s="56"/>
      <c r="N45" s="56"/>
      <c r="O45" s="56"/>
      <c r="P45" s="56"/>
      <c r="Q45" s="253"/>
      <c r="R45" s="243"/>
      <c r="U45" s="202"/>
      <c r="V45" s="364" t="s">
        <v>585</v>
      </c>
      <c r="W45" s="366">
        <f>SUM(W40:W43)</f>
        <v>0</v>
      </c>
      <c r="X45" s="366">
        <f>SUM(X40:X43)</f>
        <v>0</v>
      </c>
      <c r="Y45" s="245"/>
      <c r="Z45" s="243"/>
    </row>
    <row r="46" spans="2:26" s="59" customFormat="1" ht="4.5" customHeight="1" x14ac:dyDescent="0.2">
      <c r="Q46" s="254"/>
      <c r="R46" s="254"/>
      <c r="U46" s="203"/>
      <c r="V46" s="221"/>
      <c r="W46" s="221"/>
      <c r="X46" s="221"/>
      <c r="Y46" s="260"/>
      <c r="Z46" s="254"/>
    </row>
    <row r="47" spans="2:26" x14ac:dyDescent="0.25">
      <c r="B47" s="2" t="s">
        <v>483</v>
      </c>
      <c r="S47" s="275"/>
      <c r="T47" s="276"/>
      <c r="U47" s="199"/>
      <c r="V47" s="279" t="s">
        <v>526</v>
      </c>
      <c r="W47" s="236"/>
      <c r="X47" s="236"/>
      <c r="Y47" s="260"/>
    </row>
    <row r="48" spans="2:26" s="59" customFormat="1" ht="2.25" customHeight="1" x14ac:dyDescent="0.2">
      <c r="J48" s="60"/>
      <c r="K48" s="60"/>
      <c r="L48" s="60"/>
      <c r="M48" s="60"/>
      <c r="N48" s="60"/>
      <c r="Q48" s="254"/>
      <c r="R48" s="254"/>
      <c r="S48" s="202"/>
      <c r="T48" s="202"/>
      <c r="U48" s="202"/>
      <c r="V48" s="221"/>
      <c r="W48" s="237"/>
      <c r="X48" s="237"/>
      <c r="Y48" s="261"/>
      <c r="Z48" s="254"/>
    </row>
    <row r="49" spans="2:26" s="24" customFormat="1" ht="12" customHeight="1" x14ac:dyDescent="0.2">
      <c r="B49" s="42"/>
      <c r="C49" s="43"/>
      <c r="D49" s="167"/>
      <c r="E49" s="43"/>
      <c r="F49" s="42"/>
      <c r="G49" s="536"/>
      <c r="H49" s="536"/>
      <c r="I49" s="537" t="s">
        <v>34</v>
      </c>
      <c r="J49" s="538"/>
      <c r="K49" s="175" t="s">
        <v>34</v>
      </c>
      <c r="L49" s="537" t="s">
        <v>22</v>
      </c>
      <c r="M49" s="536"/>
      <c r="N49" s="538"/>
      <c r="O49" s="161"/>
      <c r="P49" s="224"/>
      <c r="Q49" s="247"/>
      <c r="R49" s="245"/>
      <c r="S49" s="277" t="s">
        <v>566</v>
      </c>
      <c r="T49" s="278">
        <f>SUM(X38*(Fördergrunddaten!F22/100)+X40*(Fördergrunddaten!F22/100)+X42*(Fördergrunddaten!G22/100))</f>
        <v>0</v>
      </c>
      <c r="U49" s="205"/>
      <c r="V49" s="278">
        <f>IF(F38&gt;0,((T47+T49)/(X38+X40+X42)*100),0)</f>
        <v>0</v>
      </c>
      <c r="W49" s="219"/>
      <c r="X49" s="219"/>
      <c r="Y49" s="262"/>
      <c r="Z49" s="245"/>
    </row>
    <row r="50" spans="2:26" s="8" customFormat="1" ht="12" customHeight="1" x14ac:dyDescent="0.2">
      <c r="B50" s="45" t="s">
        <v>500</v>
      </c>
      <c r="C50" s="166"/>
      <c r="D50" s="9" t="s">
        <v>501</v>
      </c>
      <c r="E50" s="177" t="s">
        <v>494</v>
      </c>
      <c r="F50" s="539" t="s">
        <v>36</v>
      </c>
      <c r="G50" s="540"/>
      <c r="H50" s="541"/>
      <c r="I50" s="539" t="s">
        <v>37</v>
      </c>
      <c r="J50" s="541"/>
      <c r="K50" s="176" t="s">
        <v>38</v>
      </c>
      <c r="L50" s="539" t="s">
        <v>36</v>
      </c>
      <c r="M50" s="540"/>
      <c r="N50" s="541"/>
      <c r="O50" s="176"/>
      <c r="P50" s="211"/>
      <c r="Q50" s="248"/>
      <c r="R50" s="243"/>
      <c r="S50" s="202"/>
      <c r="T50" s="202"/>
      <c r="U50" s="202"/>
      <c r="V50" s="219"/>
      <c r="W50" s="219"/>
      <c r="X50" s="219"/>
      <c r="Y50" s="262"/>
      <c r="Z50" s="243"/>
    </row>
    <row r="51" spans="2:26" s="8" customFormat="1" ht="9" customHeight="1" x14ac:dyDescent="0.15">
      <c r="B51" s="10" t="s">
        <v>499</v>
      </c>
      <c r="C51" s="11"/>
      <c r="D51" s="169" t="s">
        <v>498</v>
      </c>
      <c r="E51" s="177" t="s">
        <v>493</v>
      </c>
      <c r="F51" s="539" t="s">
        <v>40</v>
      </c>
      <c r="G51" s="540"/>
      <c r="H51" s="541"/>
      <c r="I51" s="539" t="s">
        <v>41</v>
      </c>
      <c r="J51" s="541"/>
      <c r="K51" s="45"/>
      <c r="L51" s="539" t="s">
        <v>42</v>
      </c>
      <c r="M51" s="540"/>
      <c r="N51" s="541"/>
      <c r="O51" s="176"/>
      <c r="P51" s="211"/>
      <c r="Q51" s="248"/>
      <c r="R51" s="243"/>
      <c r="S51" s="202"/>
      <c r="T51" s="202"/>
      <c r="U51" s="202"/>
      <c r="V51" s="15"/>
      <c r="W51" s="15"/>
      <c r="X51" s="15"/>
      <c r="Y51" s="260"/>
      <c r="Z51" s="243"/>
    </row>
    <row r="52" spans="2:26" s="4" customFormat="1" ht="9.75" customHeight="1" x14ac:dyDescent="0.15">
      <c r="B52" s="46"/>
      <c r="C52" s="47"/>
      <c r="D52" s="48"/>
      <c r="E52" s="168" t="s">
        <v>492</v>
      </c>
      <c r="F52" s="542" t="s">
        <v>13</v>
      </c>
      <c r="G52" s="543"/>
      <c r="H52" s="544"/>
      <c r="I52" s="542" t="s">
        <v>13</v>
      </c>
      <c r="J52" s="544"/>
      <c r="K52" s="184" t="s">
        <v>13</v>
      </c>
      <c r="L52" s="542" t="s">
        <v>13</v>
      </c>
      <c r="M52" s="543"/>
      <c r="N52" s="544"/>
      <c r="O52" s="162"/>
      <c r="P52" s="225"/>
      <c r="Q52" s="249"/>
      <c r="R52" s="242"/>
      <c r="S52" s="532"/>
      <c r="T52" s="532"/>
      <c r="U52" s="216"/>
      <c r="V52" s="50"/>
      <c r="W52" s="50"/>
      <c r="X52" s="15"/>
      <c r="Y52" s="243"/>
      <c r="Z52" s="242"/>
    </row>
    <row r="53" spans="2:26" s="8" customFormat="1" ht="14.1" customHeight="1" x14ac:dyDescent="0.25">
      <c r="B53" s="485"/>
      <c r="C53" s="486"/>
      <c r="D53" s="307"/>
      <c r="E53" s="309"/>
      <c r="F53" s="502"/>
      <c r="G53" s="503"/>
      <c r="H53" s="504"/>
      <c r="I53" s="502"/>
      <c r="J53" s="504"/>
      <c r="K53" s="308">
        <f>(F53-I53)/(Fördergrunddaten!$D$41/100+1)*Fördergrunddaten!$D$41/100</f>
        <v>0</v>
      </c>
      <c r="L53" s="533">
        <f>F53-I53-K53</f>
        <v>0</v>
      </c>
      <c r="M53" s="534"/>
      <c r="N53" s="535"/>
      <c r="O53" s="163"/>
      <c r="P53" s="226"/>
      <c r="Q53" s="250"/>
      <c r="R53" s="243"/>
      <c r="S53" s="170"/>
      <c r="T53" s="170"/>
      <c r="U53" s="220"/>
      <c r="V53" s="50"/>
      <c r="W53" s="50"/>
      <c r="X53" s="15"/>
      <c r="Y53" s="243"/>
      <c r="Z53" s="243"/>
    </row>
    <row r="54" spans="2:26" s="8" customFormat="1" ht="14.1" customHeight="1" x14ac:dyDescent="0.25">
      <c r="B54" s="487" t="s">
        <v>524</v>
      </c>
      <c r="C54" s="488"/>
      <c r="D54" s="307"/>
      <c r="E54" s="309"/>
      <c r="F54" s="502"/>
      <c r="G54" s="503"/>
      <c r="H54" s="504"/>
      <c r="I54" s="506"/>
      <c r="J54" s="508"/>
      <c r="K54" s="273"/>
      <c r="L54" s="569"/>
      <c r="M54" s="570"/>
      <c r="N54" s="571"/>
      <c r="O54" s="163"/>
      <c r="P54" s="226"/>
      <c r="Q54" s="250"/>
      <c r="R54" s="243"/>
      <c r="S54" s="170"/>
      <c r="T54" s="170"/>
      <c r="U54" s="220"/>
      <c r="V54" s="50"/>
      <c r="W54" s="50"/>
      <c r="Y54" s="243"/>
      <c r="Z54" s="243"/>
    </row>
    <row r="55" spans="2:26" s="8" customFormat="1" ht="14.1" customHeight="1" x14ac:dyDescent="0.15">
      <c r="D55" s="51"/>
      <c r="E55" s="51" t="s">
        <v>43</v>
      </c>
      <c r="F55" s="52" t="s">
        <v>22</v>
      </c>
      <c r="G55" s="570">
        <f>SUM(F53:H54)</f>
        <v>0</v>
      </c>
      <c r="H55" s="571"/>
      <c r="K55" s="53" t="s">
        <v>44</v>
      </c>
      <c r="L55" s="173" t="s">
        <v>45</v>
      </c>
      <c r="M55" s="570">
        <f>ROUND(SUM(L53:L54),2)</f>
        <v>0</v>
      </c>
      <c r="N55" s="571"/>
      <c r="O55" s="54"/>
      <c r="P55" s="54"/>
      <c r="Q55" s="251"/>
      <c r="R55" s="243"/>
      <c r="S55" s="50"/>
      <c r="T55" s="50"/>
      <c r="U55" s="205"/>
      <c r="Y55" s="243"/>
      <c r="Z55" s="243"/>
    </row>
    <row r="56" spans="2:26" s="8" customFormat="1" ht="14.1" customHeight="1" x14ac:dyDescent="0.15">
      <c r="D56" s="55"/>
      <c r="E56" s="55" t="s">
        <v>46</v>
      </c>
      <c r="F56" s="52" t="s">
        <v>19</v>
      </c>
      <c r="G56" s="570">
        <f>I53</f>
        <v>0</v>
      </c>
      <c r="H56" s="571"/>
      <c r="I56" s="164"/>
      <c r="J56" s="164"/>
      <c r="K56" s="174"/>
      <c r="L56" s="177"/>
      <c r="M56" s="602"/>
      <c r="N56" s="602"/>
      <c r="O56" s="57"/>
      <c r="P56" s="57"/>
      <c r="Q56" s="252"/>
      <c r="R56" s="243"/>
      <c r="S56" s="56"/>
      <c r="T56" s="50"/>
      <c r="U56" s="205"/>
      <c r="Y56" s="243"/>
      <c r="Z56" s="243"/>
    </row>
    <row r="57" spans="2:26" s="8" customFormat="1" ht="14.1" customHeight="1" x14ac:dyDescent="0.2">
      <c r="D57" s="51"/>
      <c r="E57" s="51" t="s">
        <v>486</v>
      </c>
      <c r="F57" s="58" t="s">
        <v>22</v>
      </c>
      <c r="G57" s="572">
        <f>G55-G56</f>
        <v>0</v>
      </c>
      <c r="H57" s="573"/>
      <c r="I57" s="56"/>
      <c r="J57" s="56"/>
      <c r="K57" s="56"/>
      <c r="L57" s="56"/>
      <c r="M57" s="56"/>
      <c r="N57" s="56"/>
      <c r="O57" s="56"/>
      <c r="P57" s="56"/>
      <c r="Q57" s="253"/>
      <c r="R57" s="243"/>
      <c r="U57" s="202"/>
      <c r="V57" s="59"/>
      <c r="W57" s="59"/>
      <c r="X57" s="59"/>
      <c r="Y57" s="254"/>
      <c r="Z57" s="243"/>
    </row>
    <row r="58" spans="2:26" s="59" customFormat="1" ht="3.75" customHeight="1" x14ac:dyDescent="0.25">
      <c r="Q58" s="254"/>
      <c r="R58" s="254"/>
      <c r="U58" s="203"/>
      <c r="V58" s="165"/>
      <c r="W58" s="200"/>
      <c r="X58" s="201"/>
      <c r="Y58" s="263"/>
      <c r="Z58" s="254"/>
    </row>
    <row r="59" spans="2:26" x14ac:dyDescent="0.25">
      <c r="B59" s="2" t="s">
        <v>484</v>
      </c>
      <c r="K59" s="172"/>
      <c r="L59" s="172"/>
      <c r="S59" s="64"/>
      <c r="T59" s="64"/>
      <c r="U59" s="189"/>
      <c r="V59" s="203"/>
      <c r="W59" s="203"/>
      <c r="X59" s="204"/>
      <c r="Y59" s="264"/>
    </row>
    <row r="60" spans="2:26" s="59" customFormat="1" ht="1.5" customHeight="1" x14ac:dyDescent="0.2">
      <c r="J60" s="60"/>
      <c r="K60" s="187"/>
      <c r="L60" s="187"/>
      <c r="M60" s="60"/>
      <c r="N60" s="60"/>
      <c r="Q60" s="254"/>
      <c r="R60" s="254"/>
      <c r="U60" s="203"/>
      <c r="V60" s="206"/>
      <c r="W60" s="207"/>
      <c r="X60" s="208"/>
      <c r="Y60" s="265"/>
      <c r="Z60" s="254"/>
    </row>
    <row r="61" spans="2:26" ht="14.1" customHeight="1" x14ac:dyDescent="0.25">
      <c r="B61" s="579" t="s">
        <v>48</v>
      </c>
      <c r="C61" s="599"/>
      <c r="D61" s="599"/>
      <c r="E61" s="599"/>
      <c r="F61" s="577" t="s">
        <v>13</v>
      </c>
      <c r="G61" s="600"/>
      <c r="H61" s="578"/>
      <c r="J61" s="61"/>
      <c r="K61" s="601"/>
      <c r="L61" s="601"/>
      <c r="M61" s="61"/>
      <c r="N61" s="61"/>
      <c r="V61" s="202"/>
      <c r="W61" s="202"/>
      <c r="X61" s="202"/>
      <c r="Y61" s="266"/>
    </row>
    <row r="62" spans="2:26" ht="14.1" customHeight="1" x14ac:dyDescent="0.25">
      <c r="B62" s="500" t="s">
        <v>49</v>
      </c>
      <c r="C62" s="501"/>
      <c r="D62" s="501"/>
      <c r="E62" s="501"/>
      <c r="F62" s="502">
        <v>0</v>
      </c>
      <c r="G62" s="503"/>
      <c r="H62" s="504"/>
      <c r="J62" s="61"/>
      <c r="K62" s="62"/>
      <c r="L62" s="63"/>
      <c r="M62" s="61"/>
      <c r="N62" s="61"/>
      <c r="V62" s="202"/>
      <c r="W62" s="202"/>
      <c r="X62" s="202"/>
      <c r="Y62" s="266"/>
    </row>
    <row r="63" spans="2:26" ht="14.1" customHeight="1" x14ac:dyDescent="0.25">
      <c r="B63" s="472" t="s">
        <v>647</v>
      </c>
      <c r="C63" s="473"/>
      <c r="D63" s="473"/>
      <c r="E63" s="473"/>
      <c r="F63" s="514">
        <f>IF(Fördergrunddaten!D31="Regelbesteuerung",SUM(Investitionskonzept!K38,Investitionskonzept!K39,Investitionskonzept!K40,Investitionskonzept!K41,Investitionskonzept!K42,Investitionskonzept!K53),0)</f>
        <v>0</v>
      </c>
      <c r="G63" s="515"/>
      <c r="H63" s="516"/>
      <c r="J63" s="61"/>
      <c r="K63" s="62"/>
      <c r="L63" s="63"/>
      <c r="M63" s="61"/>
      <c r="N63" s="61"/>
      <c r="V63" s="202"/>
      <c r="W63" s="202"/>
      <c r="X63" s="202"/>
      <c r="Y63" s="266"/>
    </row>
    <row r="64" spans="2:26" ht="14.1" customHeight="1" x14ac:dyDescent="0.25">
      <c r="B64" s="494" t="s">
        <v>525</v>
      </c>
      <c r="C64" s="495"/>
      <c r="D64" s="495"/>
      <c r="E64" s="496"/>
      <c r="F64" s="506">
        <f>F54</f>
        <v>0</v>
      </c>
      <c r="G64" s="512"/>
      <c r="H64" s="513"/>
      <c r="J64" s="61"/>
      <c r="K64" s="62"/>
      <c r="L64" s="63"/>
      <c r="M64" s="61"/>
      <c r="N64" s="61"/>
      <c r="V64" s="202"/>
      <c r="W64" s="202"/>
      <c r="X64" s="202"/>
      <c r="Y64" s="266"/>
    </row>
    <row r="65" spans="2:25" ht="14.1" customHeight="1" x14ac:dyDescent="0.25">
      <c r="B65" s="494" t="s">
        <v>50</v>
      </c>
      <c r="C65" s="505"/>
      <c r="D65" s="505"/>
      <c r="E65" s="505"/>
      <c r="F65" s="506">
        <f>IF(G45+G57&gt;=F62+F63+F64+F66+F68+F67+F69,G45+G57-F66-F68-F67-F69-F62-F63-F64,"überfinanziert")</f>
        <v>0</v>
      </c>
      <c r="G65" s="507"/>
      <c r="H65" s="508"/>
      <c r="I65" s="554" t="str">
        <f>IF(F65="überfinanziert","Bitte bare Eigenmittel reduzieren!"," ")</f>
        <v xml:space="preserve"> </v>
      </c>
      <c r="J65" s="555"/>
      <c r="K65" s="555"/>
      <c r="L65" s="209"/>
      <c r="M65" s="209"/>
      <c r="N65" s="209"/>
      <c r="O65" s="190"/>
      <c r="P65" s="190"/>
      <c r="Q65" s="255"/>
      <c r="S65" s="183"/>
      <c r="T65" s="183"/>
      <c r="U65" s="216"/>
      <c r="V65" s="183"/>
      <c r="W65" s="4"/>
      <c r="X65" s="4"/>
      <c r="Y65" s="242"/>
    </row>
    <row r="66" spans="2:25" ht="14.1" customHeight="1" x14ac:dyDescent="0.25">
      <c r="B66" s="491" t="s">
        <v>569</v>
      </c>
      <c r="C66" s="509"/>
      <c r="D66" s="509"/>
      <c r="E66" s="509"/>
      <c r="F66" s="497">
        <f>IF(Fördergrunddaten!F6="Ja",IF((X38+X40+X42)&gt;=Fördergrunddaten!F26,ROUNDDOWN(X38*Fördergrunddaten!F22/100,2),0),IF(Fördergrunddaten!F6="Nein",,0))</f>
        <v>0</v>
      </c>
      <c r="G66" s="498"/>
      <c r="H66" s="499"/>
      <c r="I66" s="188"/>
      <c r="J66" s="189"/>
      <c r="K66" s="510"/>
      <c r="L66" s="511"/>
      <c r="M66" s="193"/>
      <c r="N66" s="193"/>
      <c r="O66" s="165"/>
      <c r="P66" s="165"/>
      <c r="Q66" s="256"/>
      <c r="S66" s="50"/>
      <c r="T66" s="50"/>
      <c r="U66" s="205"/>
      <c r="V66" s="171"/>
      <c r="W66" s="170"/>
      <c r="X66" s="8"/>
      <c r="Y66" s="243"/>
    </row>
    <row r="67" spans="2:25" ht="14.1" customHeight="1" x14ac:dyDescent="0.25">
      <c r="B67" s="491" t="s">
        <v>570</v>
      </c>
      <c r="C67" s="492"/>
      <c r="D67" s="492"/>
      <c r="E67" s="493"/>
      <c r="F67" s="497">
        <f>IF(Fördergrunddaten!F6="Ja",IF((X38+X40+X42)&gt;=Fördergrunddaten!F26,ROUNDDOWN(X40*Fördergrunddaten!F22/100,2),0),IF(Fördergrunddaten!F6="Nein",,0))</f>
        <v>0</v>
      </c>
      <c r="G67" s="498"/>
      <c r="H67" s="499"/>
      <c r="I67" s="188"/>
      <c r="J67" s="189"/>
      <c r="K67" s="165"/>
      <c r="L67" s="363"/>
      <c r="M67" s="363"/>
      <c r="N67" s="274"/>
      <c r="O67" s="274"/>
      <c r="P67" s="212"/>
      <c r="Q67" s="257"/>
      <c r="S67" s="50"/>
      <c r="T67" s="50"/>
      <c r="U67" s="205"/>
      <c r="V67" s="50"/>
      <c r="W67" s="50"/>
      <c r="X67" s="8"/>
      <c r="Y67" s="243"/>
    </row>
    <row r="68" spans="2:25" ht="14.1" customHeight="1" x14ac:dyDescent="0.25">
      <c r="B68" s="491" t="s">
        <v>565</v>
      </c>
      <c r="C68" s="492"/>
      <c r="D68" s="492"/>
      <c r="E68" s="493"/>
      <c r="F68" s="497">
        <f>IF(Fördergrunddaten!G6="Ja",IF((X38+X40+X42)&gt;=Fördergrunddaten!G26,ROUNDDOWN(X42*Fördergrunddaten!G22/100,2),0),IF(Fördergrunddaten!G6="Nein",,0))</f>
        <v>0</v>
      </c>
      <c r="G68" s="498"/>
      <c r="H68" s="499"/>
      <c r="I68" s="188"/>
      <c r="J68" s="189"/>
      <c r="K68" s="165"/>
      <c r="L68" s="547"/>
      <c r="M68" s="547"/>
      <c r="N68" s="547"/>
      <c r="O68" s="547"/>
      <c r="P68" s="274"/>
      <c r="Q68" s="257"/>
      <c r="S68" s="50"/>
      <c r="T68" s="50"/>
      <c r="U68" s="205"/>
      <c r="V68" s="8"/>
      <c r="W68" s="170"/>
      <c r="X68" s="8"/>
      <c r="Y68" s="243"/>
    </row>
    <row r="69" spans="2:25" ht="14.1" customHeight="1" x14ac:dyDescent="0.25">
      <c r="B69" s="494"/>
      <c r="C69" s="495"/>
      <c r="D69" s="495"/>
      <c r="E69" s="496"/>
      <c r="F69" s="506"/>
      <c r="G69" s="507"/>
      <c r="H69" s="508"/>
      <c r="I69" s="188"/>
      <c r="J69" s="189"/>
      <c r="K69" s="165"/>
      <c r="L69" s="550" t="s">
        <v>509</v>
      </c>
      <c r="M69" s="551"/>
      <c r="N69" s="552"/>
      <c r="O69" s="553"/>
      <c r="P69" s="212"/>
      <c r="Q69" s="257"/>
      <c r="S69" s="50"/>
      <c r="T69" s="50"/>
      <c r="U69" s="205"/>
      <c r="V69" s="8"/>
      <c r="W69" s="50"/>
      <c r="X69" s="8"/>
      <c r="Y69" s="243"/>
    </row>
    <row r="70" spans="2:25" ht="14.1" customHeight="1" x14ac:dyDescent="0.25">
      <c r="D70" s="65"/>
      <c r="E70" s="51" t="s">
        <v>52</v>
      </c>
      <c r="F70" s="173" t="s">
        <v>22</v>
      </c>
      <c r="G70" s="545">
        <f>SUM(F62:H69)</f>
        <v>0</v>
      </c>
      <c r="H70" s="546"/>
      <c r="L70" s="191"/>
      <c r="M70" s="548">
        <f>IF(OR(AND(Fördergrunddaten!F6="Ja",Fördergrunddaten!G6="Ja",Fördergrunddaten!E6="Ja"),M44&gt;1),((F66+F68+F67+F69)/M44*100),0)</f>
        <v>0</v>
      </c>
      <c r="N70" s="549"/>
      <c r="O70" s="192" t="s">
        <v>27</v>
      </c>
      <c r="P70" s="232"/>
      <c r="Q70" s="258"/>
      <c r="T70" s="50"/>
      <c r="U70" s="205"/>
      <c r="V70" s="8"/>
      <c r="W70" s="8"/>
      <c r="X70" s="8"/>
      <c r="Y70" s="243"/>
    </row>
    <row r="71" spans="2:25" ht="6" customHeight="1" x14ac:dyDescent="0.25">
      <c r="B71" s="47"/>
      <c r="C71" s="47"/>
      <c r="D71" s="47"/>
      <c r="E71" s="47"/>
      <c r="F71" s="66"/>
      <c r="G71" s="4"/>
      <c r="H71" s="4"/>
      <c r="V71" s="59"/>
      <c r="W71" s="59"/>
      <c r="X71" s="59"/>
      <c r="Y71" s="254"/>
    </row>
    <row r="72" spans="2:25" x14ac:dyDescent="0.25">
      <c r="B72" s="18" t="s">
        <v>646</v>
      </c>
      <c r="V72" s="64"/>
    </row>
    <row r="73" spans="2:25" x14ac:dyDescent="0.25">
      <c r="B73" s="484"/>
      <c r="C73" s="484"/>
      <c r="V73" s="59"/>
      <c r="W73" s="59"/>
      <c r="X73" s="59"/>
      <c r="Y73" s="254"/>
    </row>
    <row r="74" spans="2:25" x14ac:dyDescent="0.25">
      <c r="G74" s="531"/>
      <c r="H74" s="531"/>
      <c r="W74" s="50"/>
      <c r="X74" s="50"/>
    </row>
    <row r="76" spans="2:25" x14ac:dyDescent="0.25">
      <c r="V76" s="183"/>
      <c r="W76" s="183"/>
      <c r="X76" s="183"/>
    </row>
    <row r="77" spans="2:25" x14ac:dyDescent="0.25">
      <c r="V77" s="50"/>
      <c r="W77" s="50"/>
      <c r="X77" s="50"/>
    </row>
    <row r="78" spans="2:25" x14ac:dyDescent="0.25">
      <c r="V78" s="50"/>
      <c r="W78" s="50"/>
      <c r="X78" s="50"/>
    </row>
    <row r="79" spans="2:25" x14ac:dyDescent="0.25">
      <c r="V79" s="50"/>
      <c r="W79" s="50"/>
      <c r="X79" s="50"/>
    </row>
    <row r="80" spans="2:25" x14ac:dyDescent="0.25">
      <c r="V80" s="50"/>
      <c r="W80" s="50"/>
      <c r="X80" s="50"/>
    </row>
  </sheetData>
  <sheetProtection algorithmName="SHA-512" hashValue="58c+gzOC+JPOoqQvO9gjX4lPR+E1YL9ekJpeUS4uqdcr+G3n+QdUgfbLdFcebNSzNBX25Yr4wwuGa6q3M7J75Q==" saltValue="Q+7TELnu6wyR3EZUGTHpVA==" spinCount="100000" sheet="1" objects="1" scenarios="1" formatColumns="0" selectLockedCells="1"/>
  <mergeCells count="140">
    <mergeCell ref="L28:M28"/>
    <mergeCell ref="F29:G29"/>
    <mergeCell ref="G34:H34"/>
    <mergeCell ref="I34:J34"/>
    <mergeCell ref="L34:N34"/>
    <mergeCell ref="F35:H35"/>
    <mergeCell ref="B61:E61"/>
    <mergeCell ref="F61:H61"/>
    <mergeCell ref="K61:L61"/>
    <mergeCell ref="G56:H56"/>
    <mergeCell ref="M56:N56"/>
    <mergeCell ref="G57:H57"/>
    <mergeCell ref="I35:J35"/>
    <mergeCell ref="I38:J38"/>
    <mergeCell ref="I42:J42"/>
    <mergeCell ref="L42:N42"/>
    <mergeCell ref="G43:H43"/>
    <mergeCell ref="M43:N43"/>
    <mergeCell ref="G55:H55"/>
    <mergeCell ref="M55:N55"/>
    <mergeCell ref="F54:H54"/>
    <mergeCell ref="I54:J54"/>
    <mergeCell ref="L54:N54"/>
    <mergeCell ref="F42:H42"/>
    <mergeCell ref="F11:G11"/>
    <mergeCell ref="I11:J11"/>
    <mergeCell ref="B1:O1"/>
    <mergeCell ref="B2:O2"/>
    <mergeCell ref="B6:K6"/>
    <mergeCell ref="L6:M6"/>
    <mergeCell ref="N6:O6"/>
    <mergeCell ref="L7:O7"/>
    <mergeCell ref="F9:G9"/>
    <mergeCell ref="I9:K9"/>
    <mergeCell ref="B10:D10"/>
    <mergeCell ref="F10:G10"/>
    <mergeCell ref="I10:J10"/>
    <mergeCell ref="F37:H37"/>
    <mergeCell ref="L38:N38"/>
    <mergeCell ref="F39:H39"/>
    <mergeCell ref="I39:J39"/>
    <mergeCell ref="L39:N39"/>
    <mergeCell ref="G44:H44"/>
    <mergeCell ref="M44:N44"/>
    <mergeCell ref="G45:H45"/>
    <mergeCell ref="I37:J37"/>
    <mergeCell ref="L37:N37"/>
    <mergeCell ref="F40:H40"/>
    <mergeCell ref="I40:J40"/>
    <mergeCell ref="L40:N40"/>
    <mergeCell ref="F38:H38"/>
    <mergeCell ref="F41:H41"/>
    <mergeCell ref="I41:J41"/>
    <mergeCell ref="L41:N41"/>
    <mergeCell ref="F12:G12"/>
    <mergeCell ref="I12:J12"/>
    <mergeCell ref="F13:G13"/>
    <mergeCell ref="F14:G14"/>
    <mergeCell ref="F20:G20"/>
    <mergeCell ref="F21:G21"/>
    <mergeCell ref="L35:N35"/>
    <mergeCell ref="F36:H36"/>
    <mergeCell ref="I36:J36"/>
    <mergeCell ref="L36:N36"/>
    <mergeCell ref="K21:N21"/>
    <mergeCell ref="F22:G22"/>
    <mergeCell ref="K22:N22"/>
    <mergeCell ref="F23:G23"/>
    <mergeCell ref="K23:N23"/>
    <mergeCell ref="F25:G25"/>
    <mergeCell ref="K25:N25"/>
    <mergeCell ref="F26:G26"/>
    <mergeCell ref="L26:M26"/>
    <mergeCell ref="F24:G24"/>
    <mergeCell ref="K24:N24"/>
    <mergeCell ref="F27:G27"/>
    <mergeCell ref="L27:M27"/>
    <mergeCell ref="F28:G28"/>
    <mergeCell ref="G74:H74"/>
    <mergeCell ref="S52:T52"/>
    <mergeCell ref="F53:H53"/>
    <mergeCell ref="I53:J53"/>
    <mergeCell ref="L53:N53"/>
    <mergeCell ref="G49:H49"/>
    <mergeCell ref="I49:J49"/>
    <mergeCell ref="L49:N49"/>
    <mergeCell ref="F50:H50"/>
    <mergeCell ref="I50:J50"/>
    <mergeCell ref="L50:N50"/>
    <mergeCell ref="F51:H51"/>
    <mergeCell ref="I51:J51"/>
    <mergeCell ref="L51:N51"/>
    <mergeCell ref="F52:H52"/>
    <mergeCell ref="I52:J52"/>
    <mergeCell ref="L52:N52"/>
    <mergeCell ref="G70:H70"/>
    <mergeCell ref="L68:O68"/>
    <mergeCell ref="M70:N70"/>
    <mergeCell ref="F67:H67"/>
    <mergeCell ref="F69:H69"/>
    <mergeCell ref="L69:O69"/>
    <mergeCell ref="I65:K65"/>
    <mergeCell ref="V40:V41"/>
    <mergeCell ref="V42:V43"/>
    <mergeCell ref="W42:W43"/>
    <mergeCell ref="X42:X43"/>
    <mergeCell ref="S28:X28"/>
    <mergeCell ref="S34:S36"/>
    <mergeCell ref="T34:T36"/>
    <mergeCell ref="V34:V36"/>
    <mergeCell ref="W34:W36"/>
    <mergeCell ref="X34:X36"/>
    <mergeCell ref="V38:V39"/>
    <mergeCell ref="W38:W39"/>
    <mergeCell ref="X38:X39"/>
    <mergeCell ref="W40:W41"/>
    <mergeCell ref="X40:X41"/>
    <mergeCell ref="B73:C73"/>
    <mergeCell ref="B53:C53"/>
    <mergeCell ref="B54:C54"/>
    <mergeCell ref="B38:C38"/>
    <mergeCell ref="B39:C39"/>
    <mergeCell ref="B40:C40"/>
    <mergeCell ref="B41:C41"/>
    <mergeCell ref="B42:C42"/>
    <mergeCell ref="P39:P42"/>
    <mergeCell ref="B67:E67"/>
    <mergeCell ref="B69:E69"/>
    <mergeCell ref="B68:E68"/>
    <mergeCell ref="F68:H68"/>
    <mergeCell ref="B62:E62"/>
    <mergeCell ref="F62:H62"/>
    <mergeCell ref="B65:E65"/>
    <mergeCell ref="F65:H65"/>
    <mergeCell ref="B66:E66"/>
    <mergeCell ref="F66:H66"/>
    <mergeCell ref="K66:L66"/>
    <mergeCell ref="B64:E64"/>
    <mergeCell ref="F64:H64"/>
    <mergeCell ref="F63:H63"/>
  </mergeCells>
  <conditionalFormatting sqref="F21:G21">
    <cfRule type="containsText" dxfId="7" priority="8" operator="containsText" text="Hilfsblatt prüfen">
      <formula>NOT(ISERROR(SEARCH("Hilfsblatt prüfen",F21)))</formula>
    </cfRule>
  </conditionalFormatting>
  <conditionalFormatting sqref="F20:G20">
    <cfRule type="containsText" dxfId="6" priority="7" operator="containsText" text="Hilfsblatt prüfen">
      <formula>NOT(ISERROR(SEARCH("Hilfsblatt prüfen",F20)))</formula>
    </cfRule>
  </conditionalFormatting>
  <conditionalFormatting sqref="F22:G22">
    <cfRule type="containsText" dxfId="5" priority="6" operator="containsText" text="Hilfsblatt prüfen">
      <formula>NOT(ISERROR(SEARCH("Hilfsblatt prüfen",F22)))</formula>
    </cfRule>
  </conditionalFormatting>
  <conditionalFormatting sqref="F23:G23">
    <cfRule type="containsText" dxfId="4" priority="5" operator="containsText" text="Hilfsblatt prüfen">
      <formula>NOT(ISERROR(SEARCH("Hilfsblatt prüfen",F23)))</formula>
    </cfRule>
  </conditionalFormatting>
  <conditionalFormatting sqref="F25:G25">
    <cfRule type="containsText" dxfId="3" priority="4" operator="containsText" text="Hilfsblatt prüfen">
      <formula>NOT(ISERROR(SEARCH("Hilfsblatt prüfen",F25)))</formula>
    </cfRule>
  </conditionalFormatting>
  <conditionalFormatting sqref="F26:G26">
    <cfRule type="containsText" dxfId="2" priority="3" operator="containsText" text="Hilfsblatt prüfen">
      <formula>NOT(ISERROR(SEARCH("Hilfsblatt prüfen",F26)))</formula>
    </cfRule>
  </conditionalFormatting>
  <conditionalFormatting sqref="F28:G28">
    <cfRule type="containsText" dxfId="1" priority="2" operator="containsText" text="Hilfsblatt prüfen">
      <formula>NOT(ISERROR(SEARCH("Hilfsblatt prüfen",F28)))</formula>
    </cfRule>
  </conditionalFormatting>
  <conditionalFormatting sqref="F29:G29">
    <cfRule type="containsText" dxfId="0" priority="1" operator="containsText" text="Hilfsblatt prüfen">
      <formula>NOT(ISERROR(SEARCH("Hilfsblatt prüfen",F29)))</formula>
    </cfRule>
  </conditionalFormatting>
  <pageMargins left="0.70866141732283472" right="0.19685039370078741" top="0.59055118110236227" bottom="0.39370078740157483" header="0.31496062992125984" footer="0.31496062992125984"/>
  <pageSetup paperSize="9" scale="89" orientation="portrait" r:id="rId1"/>
  <headerFooter>
    <oddFooter>&amp;LInvestitionskonzept - vereinfacht - GMOWi Vers. 5.5&amp;C24.05.2023&amp;RDruck &amp;D</oddFooter>
  </headerFooter>
  <ignoredErrors>
    <ignoredError sqref="K53 K38:K42 F63:F64 G27 G22 G20 G21 G23 F23 F22 F21 G26 G25 F26 F25 G29 G28 F29 F28" unlockedFormula="1"/>
    <ignoredError sqref="F24" evalError="1"/>
    <ignoredError sqref="F27" evalError="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'Fö-Gegenstand Kostengruppe'!$E$2:$E$5</xm:f>
          </x14:formula1>
          <xm:sqref>D38:D42</xm:sqref>
        </x14:dataValidation>
        <x14:dataValidation type="list" allowBlank="1" showInputMessage="1" showErrorMessage="1">
          <x14:formula1>
            <xm:f>'Fö-Gegenstand Kostengruppe'!$E$15:$E$29</xm:f>
          </x14:formula1>
          <xm:sqref>E38:E42</xm:sqref>
        </x14:dataValidation>
        <x14:dataValidation type="list" allowBlank="1" showInputMessage="1" showErrorMessage="1">
          <x14:formula1>
            <xm:f>'Fö-Gegenstand Kostengruppe'!$E$11:$E$12</xm:f>
          </x14:formula1>
          <xm:sqref>D53:D54</xm:sqref>
        </x14:dataValidation>
        <x14:dataValidation type="list" allowBlank="1" showInputMessage="1" showErrorMessage="1">
          <x14:formula1>
            <xm:f>'Fö-Gegenstand Kostengruppe'!$E$38:$E$39</xm:f>
          </x14:formula1>
          <xm:sqref>E53:E54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FFC000"/>
  </sheetPr>
  <dimension ref="A1:P42"/>
  <sheetViews>
    <sheetView showZeros="0" zoomScale="120" zoomScaleNormal="120" workbookViewId="0">
      <selection activeCell="B18" sqref="B18"/>
    </sheetView>
  </sheetViews>
  <sheetFormatPr baseColWidth="10" defaultColWidth="11.42578125" defaultRowHeight="14.25" x14ac:dyDescent="0.2"/>
  <cols>
    <col min="1" max="1" width="5" style="321" customWidth="1"/>
    <col min="2" max="2" width="30.28515625" style="321" customWidth="1"/>
    <col min="3" max="3" width="1.5703125" style="321" customWidth="1"/>
    <col min="4" max="4" width="15.140625" style="321" customWidth="1"/>
    <col min="5" max="5" width="22.5703125" style="321" customWidth="1"/>
    <col min="6" max="7" width="16.85546875" style="321" customWidth="1"/>
    <col min="8" max="9" width="11.42578125" style="321"/>
    <col min="10" max="10" width="11.42578125" style="321" hidden="1" customWidth="1"/>
    <col min="11" max="16384" width="11.42578125" style="321"/>
  </cols>
  <sheetData>
    <row r="1" spans="1:16" ht="15.75" customHeight="1" x14ac:dyDescent="0.25">
      <c r="A1" s="320"/>
      <c r="B1" s="606" t="s">
        <v>55</v>
      </c>
      <c r="C1" s="606"/>
      <c r="D1" s="606"/>
      <c r="E1" s="297"/>
      <c r="F1" s="297"/>
      <c r="G1" s="297"/>
      <c r="H1" s="320"/>
      <c r="I1" s="320"/>
      <c r="J1" s="320"/>
      <c r="K1" s="320"/>
      <c r="L1" s="320"/>
      <c r="M1" s="320"/>
      <c r="N1" s="320"/>
      <c r="O1" s="320"/>
      <c r="P1" s="320"/>
    </row>
    <row r="2" spans="1:16" ht="6.75" customHeight="1" x14ac:dyDescent="0.25">
      <c r="A2" s="320"/>
      <c r="B2" s="606"/>
      <c r="C2" s="606"/>
      <c r="D2" s="606"/>
      <c r="E2" s="294"/>
      <c r="F2" s="294"/>
      <c r="G2" s="294"/>
      <c r="H2" s="320"/>
      <c r="I2" s="320"/>
      <c r="J2" s="320"/>
      <c r="K2" s="320"/>
      <c r="L2" s="320"/>
      <c r="M2" s="320"/>
      <c r="N2" s="320"/>
      <c r="O2" s="320"/>
      <c r="P2" s="320"/>
    </row>
    <row r="3" spans="1:16" ht="6.75" customHeight="1" x14ac:dyDescent="0.25">
      <c r="A3" s="322"/>
      <c r="B3" s="294"/>
      <c r="C3" s="294"/>
      <c r="D3" s="294"/>
      <c r="E3" s="294"/>
      <c r="F3" s="294"/>
      <c r="G3" s="294"/>
      <c r="H3" s="320"/>
      <c r="I3" s="320"/>
      <c r="J3" s="320"/>
      <c r="K3" s="320"/>
      <c r="L3" s="320"/>
      <c r="M3" s="320"/>
      <c r="N3" s="320"/>
      <c r="O3" s="320"/>
      <c r="P3" s="320"/>
    </row>
    <row r="4" spans="1:16" x14ac:dyDescent="0.2">
      <c r="A4" s="322"/>
      <c r="B4" s="300" t="s">
        <v>502</v>
      </c>
      <c r="C4" s="295"/>
      <c r="D4" s="301"/>
      <c r="E4" s="311"/>
      <c r="F4" s="280" t="s">
        <v>563</v>
      </c>
      <c r="G4" s="280" t="s">
        <v>564</v>
      </c>
      <c r="H4" s="320"/>
      <c r="I4" s="320"/>
      <c r="J4" s="320"/>
      <c r="K4" s="320"/>
      <c r="L4" s="320"/>
      <c r="M4" s="320"/>
      <c r="N4" s="320"/>
      <c r="O4" s="320"/>
      <c r="P4" s="320"/>
    </row>
    <row r="5" spans="1:16" ht="6" customHeight="1" x14ac:dyDescent="0.2">
      <c r="A5" s="322"/>
      <c r="B5" s="323"/>
      <c r="C5" s="322"/>
      <c r="D5" s="320"/>
      <c r="E5" s="320"/>
      <c r="F5" s="322"/>
      <c r="G5" s="320"/>
      <c r="H5" s="320"/>
      <c r="I5" s="320"/>
      <c r="J5" s="320"/>
      <c r="K5" s="320"/>
      <c r="L5" s="320"/>
      <c r="M5" s="320"/>
      <c r="N5" s="320"/>
      <c r="O5" s="320"/>
      <c r="P5" s="320"/>
    </row>
    <row r="6" spans="1:16" x14ac:dyDescent="0.2">
      <c r="A6" s="322"/>
      <c r="B6" s="280" t="s">
        <v>56</v>
      </c>
      <c r="C6" s="324"/>
      <c r="D6" s="301"/>
      <c r="E6" s="311"/>
      <c r="F6" s="186" t="s">
        <v>99</v>
      </c>
      <c r="G6" s="186" t="s">
        <v>99</v>
      </c>
      <c r="H6" s="320"/>
      <c r="I6" s="320"/>
      <c r="J6" s="320"/>
      <c r="K6" s="320"/>
      <c r="L6" s="320"/>
      <c r="M6" s="320"/>
      <c r="N6" s="320"/>
      <c r="O6" s="320"/>
      <c r="P6" s="320"/>
    </row>
    <row r="7" spans="1:16" s="328" customFormat="1" ht="18" customHeight="1" x14ac:dyDescent="0.2">
      <c r="A7" s="325"/>
      <c r="B7" s="355" t="s">
        <v>503</v>
      </c>
      <c r="C7" s="326"/>
      <c r="D7" s="284"/>
      <c r="E7" s="285"/>
      <c r="F7" s="299"/>
      <c r="G7" s="299"/>
      <c r="H7" s="327"/>
      <c r="I7" s="327"/>
      <c r="J7" s="327" t="str">
        <f>IF(F7="","",IF(F7='Fö-Gegenstand Kostengruppe'!$B$2,"1",IF(F7='Fö-Gegenstand Kostengruppe'!$B$3,"2",IF(F7='Fö-Gegenstand Kostengruppe'!$B$4,"3",IF(F7='Fö-Gegenstand Kostengruppe'!$B$5,"4",IF(F7='Fö-Gegenstand Kostengruppe'!$B$6,"5",IF(F7='Fö-Gegenstand Kostengruppe'!$B$7,"6",IF('Fö-Gegenstand Kostengruppe'!$B$12,"7",IF(F7='Fö-Gegenstand Kostengruppe'!$B$9,"8")))))))))</f>
        <v/>
      </c>
      <c r="K7" s="327"/>
      <c r="L7" s="327"/>
      <c r="M7" s="327"/>
      <c r="N7" s="327"/>
      <c r="O7" s="327"/>
      <c r="P7" s="327"/>
    </row>
    <row r="8" spans="1:16" ht="18" customHeight="1" x14ac:dyDescent="0.2">
      <c r="A8" s="322"/>
      <c r="B8" s="355" t="s">
        <v>504</v>
      </c>
      <c r="C8" s="296"/>
      <c r="D8" s="286"/>
      <c r="E8" s="287"/>
      <c r="F8" s="299"/>
      <c r="G8" s="299"/>
      <c r="H8" s="320"/>
      <c r="I8" s="320"/>
      <c r="J8" s="327" t="str">
        <f>IF(F8="","",IF(F8='Fö-Gegenstand Kostengruppe'!$B$2,"1",IF(F8='Fö-Gegenstand Kostengruppe'!$B$3,"2",IF(F8='Fö-Gegenstand Kostengruppe'!$B$4,"3",IF(F8='Fö-Gegenstand Kostengruppe'!$B$5,"4",IF(F8='Fö-Gegenstand Kostengruppe'!$B$6,"5",IF(F8='Fö-Gegenstand Kostengruppe'!$B$7,"6",IF('Fö-Gegenstand Kostengruppe'!$B$12,"7",IF(F8='Fö-Gegenstand Kostengruppe'!$B$9,"8")))))))))</f>
        <v/>
      </c>
      <c r="K8" s="320"/>
      <c r="L8" s="320"/>
      <c r="M8" s="320"/>
      <c r="N8" s="320"/>
      <c r="O8" s="320"/>
      <c r="P8" s="320"/>
    </row>
    <row r="9" spans="1:16" ht="18" customHeight="1" x14ac:dyDescent="0.2">
      <c r="A9" s="322"/>
      <c r="B9" s="355" t="s">
        <v>507</v>
      </c>
      <c r="C9" s="296"/>
      <c r="D9" s="286"/>
      <c r="E9" s="287"/>
      <c r="F9" s="299"/>
      <c r="G9" s="299"/>
      <c r="H9" s="320"/>
      <c r="I9" s="320"/>
      <c r="J9" s="327" t="str">
        <f>IF(F9="","",IF(F9='Fö-Gegenstand Kostengruppe'!$B$2,"1",IF(F9='Fö-Gegenstand Kostengruppe'!$B$3,"2",IF(F9='Fö-Gegenstand Kostengruppe'!$B$4,"3",IF(F9='Fö-Gegenstand Kostengruppe'!$B$5,"4",IF(F9='Fö-Gegenstand Kostengruppe'!$B$6,"5",IF(F9='Fö-Gegenstand Kostengruppe'!$B$7,"6",IF('Fö-Gegenstand Kostengruppe'!$B$12,"7",IF(F9='Fö-Gegenstand Kostengruppe'!$B$9,"8")))))))))</f>
        <v/>
      </c>
      <c r="K9" s="320"/>
      <c r="L9" s="320"/>
      <c r="M9" s="320"/>
      <c r="N9" s="320"/>
      <c r="O9" s="320"/>
      <c r="P9" s="320"/>
    </row>
    <row r="10" spans="1:16" ht="18" customHeight="1" x14ac:dyDescent="0.2">
      <c r="A10" s="322"/>
      <c r="B10" s="355" t="s">
        <v>508</v>
      </c>
      <c r="C10" s="296"/>
      <c r="D10" s="286"/>
      <c r="E10" s="287"/>
      <c r="F10" s="299"/>
      <c r="G10" s="299"/>
      <c r="H10" s="320"/>
      <c r="I10" s="320"/>
      <c r="J10" s="327" t="str">
        <f>IF(F10="","",IF(F10='Fö-Gegenstand Kostengruppe'!$B$2,"1",IF(F10='Fö-Gegenstand Kostengruppe'!$B$3,"2",IF(F10='Fö-Gegenstand Kostengruppe'!$B$4,"3",IF(F10='Fö-Gegenstand Kostengruppe'!$B$5,"4",IF(F10='Fö-Gegenstand Kostengruppe'!$B$6,"5",IF(F10='Fö-Gegenstand Kostengruppe'!$B$7,"6",IF('Fö-Gegenstand Kostengruppe'!$B$12,"7",IF(F10='Fö-Gegenstand Kostengruppe'!$B$9,"8")))))))))</f>
        <v/>
      </c>
      <c r="K10" s="320"/>
      <c r="L10" s="320"/>
      <c r="M10" s="320"/>
      <c r="N10" s="320"/>
      <c r="O10" s="320"/>
      <c r="P10" s="320"/>
    </row>
    <row r="11" spans="1:16" ht="18" customHeight="1" x14ac:dyDescent="0.2">
      <c r="A11" s="322"/>
      <c r="B11" s="355" t="s">
        <v>510</v>
      </c>
      <c r="C11" s="296"/>
      <c r="D11" s="286"/>
      <c r="E11" s="287"/>
      <c r="F11" s="299"/>
      <c r="G11" s="299"/>
      <c r="H11" s="320"/>
      <c r="I11" s="320"/>
      <c r="J11" s="327" t="str">
        <f>IF(F11="","",IF(F11='Fö-Gegenstand Kostengruppe'!$B$2,"1",IF(F11='Fö-Gegenstand Kostengruppe'!$B$3,"2",IF(F11='Fö-Gegenstand Kostengruppe'!$B$4,"3",IF(F11='Fö-Gegenstand Kostengruppe'!$B$5,"4",IF(F11='Fö-Gegenstand Kostengruppe'!$B$6,"5",IF(F11='Fö-Gegenstand Kostengruppe'!$B$7,"6",IF('Fö-Gegenstand Kostengruppe'!$B$12,"7",IF(F11='Fö-Gegenstand Kostengruppe'!$B$9,"8")))))))))</f>
        <v/>
      </c>
      <c r="K11" s="320"/>
      <c r="L11" s="320"/>
      <c r="M11" s="320"/>
      <c r="N11" s="320"/>
      <c r="O11" s="320"/>
      <c r="P11" s="320"/>
    </row>
    <row r="12" spans="1:16" ht="9.75" customHeight="1" x14ac:dyDescent="0.2">
      <c r="A12" s="322"/>
      <c r="B12" s="310"/>
      <c r="C12" s="288"/>
      <c r="D12" s="286"/>
      <c r="E12" s="286"/>
      <c r="F12" s="289"/>
      <c r="G12" s="284"/>
      <c r="H12" s="320"/>
      <c r="I12" s="320"/>
      <c r="J12" s="320"/>
      <c r="K12" s="320"/>
      <c r="L12" s="320"/>
      <c r="M12" s="320"/>
      <c r="N12" s="320"/>
      <c r="O12" s="320"/>
      <c r="P12" s="320"/>
    </row>
    <row r="13" spans="1:16" x14ac:dyDescent="0.2">
      <c r="A13" s="322"/>
      <c r="B13" s="476" t="s">
        <v>527</v>
      </c>
      <c r="C13" s="329"/>
      <c r="D13" s="300" t="s">
        <v>543</v>
      </c>
      <c r="E13" s="300" t="s">
        <v>542</v>
      </c>
      <c r="F13" s="300" t="s">
        <v>563</v>
      </c>
      <c r="G13" s="300" t="s">
        <v>564</v>
      </c>
      <c r="H13" s="320"/>
      <c r="I13" s="320"/>
      <c r="J13" s="320"/>
      <c r="K13" s="320"/>
      <c r="L13" s="320"/>
      <c r="M13" s="320"/>
      <c r="N13" s="320"/>
      <c r="O13" s="320"/>
      <c r="P13" s="320"/>
    </row>
    <row r="14" spans="1:16" ht="4.9000000000000004" customHeight="1" x14ac:dyDescent="0.2">
      <c r="A14" s="322"/>
      <c r="C14" s="320"/>
      <c r="H14" s="320"/>
      <c r="I14" s="320"/>
      <c r="J14" s="320"/>
      <c r="K14" s="320"/>
      <c r="L14" s="320"/>
      <c r="M14" s="320"/>
      <c r="N14" s="320"/>
      <c r="O14" s="320"/>
      <c r="P14" s="320"/>
    </row>
    <row r="15" spans="1:16" ht="18" customHeight="1" x14ac:dyDescent="0.2">
      <c r="A15" s="322"/>
      <c r="B15" s="356"/>
      <c r="C15" s="329"/>
      <c r="D15" s="357"/>
      <c r="E15" s="358"/>
      <c r="F15" s="359">
        <f>IF(F$6="Ja",IF(AND(D15&gt;0,E15&gt;0),IF(D15="&lt; 300.000 €",F$28,F$29),0),)</f>
        <v>0</v>
      </c>
      <c r="G15" s="359">
        <f>IF(G$6="Ja",IF(AND(D15&gt;0,E15&gt;0),IF(D15="&lt; 300.000 €",G$28,G$29),0),0)</f>
        <v>0</v>
      </c>
      <c r="H15" s="320"/>
      <c r="I15" s="320"/>
      <c r="J15" s="320"/>
      <c r="K15" s="320"/>
      <c r="L15" s="320"/>
      <c r="M15" s="320"/>
      <c r="N15" s="320"/>
      <c r="O15" s="320"/>
      <c r="P15" s="320"/>
    </row>
    <row r="16" spans="1:16" ht="18" customHeight="1" x14ac:dyDescent="0.2">
      <c r="A16" s="322"/>
      <c r="B16" s="356"/>
      <c r="C16" s="329"/>
      <c r="D16" s="357"/>
      <c r="E16" s="358"/>
      <c r="F16" s="359">
        <f>IF(F$6="Ja",IF(AND(D16&gt;0,E16&gt;0),IF(D16="&lt; 300.000 €",F$28,F$29),0),)</f>
        <v>0</v>
      </c>
      <c r="G16" s="359">
        <f>IF(G$6="Ja",IF(AND(D16&gt;0,E16&gt;0),IF(D16="&lt; 300.000 €",G$28,G$29),0),0)</f>
        <v>0</v>
      </c>
      <c r="H16" s="320"/>
      <c r="I16" s="320"/>
      <c r="J16" s="320"/>
      <c r="K16" s="320"/>
      <c r="L16" s="320"/>
      <c r="M16" s="320"/>
      <c r="N16" s="320"/>
      <c r="O16" s="320"/>
      <c r="P16" s="320"/>
    </row>
    <row r="17" spans="1:16" ht="18" customHeight="1" x14ac:dyDescent="0.2">
      <c r="A17" s="322"/>
      <c r="B17" s="356"/>
      <c r="C17" s="329"/>
      <c r="D17" s="357"/>
      <c r="E17" s="358"/>
      <c r="F17" s="359">
        <f>IF(F$6="Ja",IF(AND(D17&gt;0,E17&gt;0),IF(D17="&lt; 300.000 €",F$28,F$29),0),)</f>
        <v>0</v>
      </c>
      <c r="G17" s="359">
        <f>IF(G$6="Ja",IF(AND(D17&gt;0,E17&gt;0),IF(D17="&lt; 300.000 €",G$28,G$29),0),0)</f>
        <v>0</v>
      </c>
      <c r="H17" s="320"/>
      <c r="I17" s="320"/>
      <c r="J17" s="320"/>
      <c r="K17" s="320"/>
      <c r="L17" s="320"/>
      <c r="M17" s="320"/>
      <c r="N17" s="320"/>
      <c r="O17" s="320"/>
      <c r="P17" s="320"/>
    </row>
    <row r="18" spans="1:16" ht="18" customHeight="1" x14ac:dyDescent="0.2">
      <c r="A18" s="322"/>
      <c r="B18" s="356"/>
      <c r="C18" s="329"/>
      <c r="D18" s="357"/>
      <c r="E18" s="358"/>
      <c r="F18" s="359">
        <f>IF(F$6="Ja",IF(AND(D18&gt;0,E18&gt;0),IF(D18="&lt; 300.000 €",F$28,F$29),0),)</f>
        <v>0</v>
      </c>
      <c r="G18" s="359">
        <f>IF(G$6="Ja",IF(AND(D18&gt;0,E18&gt;0),IF(D18="&lt; 300.000 €",G$28,G$29),0),0)</f>
        <v>0</v>
      </c>
      <c r="H18" s="320"/>
      <c r="I18" s="320"/>
      <c r="J18" s="320"/>
      <c r="K18" s="320"/>
      <c r="L18" s="320"/>
      <c r="M18" s="320"/>
      <c r="N18" s="320"/>
      <c r="O18" s="320"/>
      <c r="P18" s="320"/>
    </row>
    <row r="19" spans="1:16" ht="6.6" customHeight="1" x14ac:dyDescent="0.2">
      <c r="A19" s="322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</row>
    <row r="20" spans="1:16" s="281" customFormat="1" ht="11.25" x14ac:dyDescent="0.2">
      <c r="A20" s="291"/>
      <c r="B20" s="290"/>
      <c r="C20" s="291"/>
      <c r="D20" s="607">
        <f>IF(OR(E15&gt;0,E16&gt;0,E17&gt;0,E18&gt;0),IF((E15+E16+E17+E18)&gt;100,"Der Unternehmensanteil liegt über 100 v.H. Bitte prüfen und korrigieren.",IF((E15+E16+E17+E18)&lt;100,"Der Unternehmensanteil ist zu niedrig. Bitte prüfen",0)),0)</f>
        <v>0</v>
      </c>
      <c r="E20" s="607"/>
      <c r="F20" s="607"/>
      <c r="G20" s="290"/>
      <c r="H20" s="298"/>
      <c r="I20" s="298"/>
      <c r="J20" s="298"/>
      <c r="K20" s="298"/>
      <c r="L20" s="298"/>
      <c r="M20" s="298"/>
      <c r="N20" s="298"/>
      <c r="O20" s="298"/>
      <c r="P20" s="298"/>
    </row>
    <row r="21" spans="1:16" s="281" customFormat="1" ht="5.25" customHeight="1" x14ac:dyDescent="0.2">
      <c r="A21" s="291"/>
      <c r="B21" s="290"/>
      <c r="C21" s="291"/>
      <c r="D21" s="290"/>
      <c r="E21" s="290"/>
      <c r="F21" s="292"/>
      <c r="G21" s="292"/>
      <c r="H21" s="298"/>
      <c r="I21" s="298"/>
      <c r="J21" s="298"/>
      <c r="K21" s="298"/>
      <c r="L21" s="298"/>
      <c r="M21" s="298"/>
      <c r="N21" s="298"/>
      <c r="O21" s="298"/>
      <c r="P21" s="298"/>
    </row>
    <row r="22" spans="1:16" x14ac:dyDescent="0.2">
      <c r="A22" s="322"/>
      <c r="B22" s="322"/>
      <c r="C22" s="330"/>
      <c r="D22" s="608" t="s">
        <v>541</v>
      </c>
      <c r="E22" s="609"/>
      <c r="F22" s="360">
        <f>IF(AND(F6="Ja",(E15+E16+E17+E18)=100),SUM((F15*$E$15/100)+(F16*$E$16/100)+(F17*$E$17/100)+(F18*$E$18/100)),0)</f>
        <v>0</v>
      </c>
      <c r="G22" s="360">
        <f>IF(AND(G6="Ja",(E15+E16+E17+E18)=100),SUM((G15*$E$15/100)+(G16*$E$16/100)+(G17*$E$17/100)+(G18*$E$18/100)),0)</f>
        <v>0</v>
      </c>
      <c r="H22" s="320"/>
      <c r="I22" s="320"/>
      <c r="J22" s="320"/>
      <c r="K22" s="320"/>
      <c r="L22" s="320"/>
      <c r="M22" s="320"/>
      <c r="N22" s="320"/>
      <c r="O22" s="320"/>
      <c r="P22" s="320"/>
    </row>
    <row r="23" spans="1:16" s="334" customFormat="1" ht="4.5" customHeight="1" x14ac:dyDescent="0.2">
      <c r="A23" s="322"/>
      <c r="B23" s="293"/>
      <c r="C23" s="330"/>
      <c r="D23" s="331"/>
      <c r="E23" s="332"/>
      <c r="F23" s="333"/>
      <c r="G23" s="333"/>
      <c r="H23" s="320"/>
      <c r="I23" s="320"/>
      <c r="J23" s="320"/>
      <c r="K23" s="320"/>
      <c r="L23" s="320"/>
      <c r="M23" s="320"/>
      <c r="N23" s="320"/>
      <c r="O23" s="320"/>
      <c r="P23" s="320"/>
    </row>
    <row r="24" spans="1:16" s="334" customFormat="1" ht="7.5" customHeight="1" x14ac:dyDescent="0.2">
      <c r="A24" s="322"/>
      <c r="B24" s="312"/>
      <c r="C24" s="330"/>
      <c r="D24" s="480"/>
      <c r="E24" s="480"/>
      <c r="F24" s="482">
        <v>10000</v>
      </c>
      <c r="G24" s="481"/>
      <c r="H24" s="320"/>
      <c r="I24" s="320"/>
      <c r="J24" s="320"/>
      <c r="K24" s="320"/>
      <c r="L24" s="320"/>
      <c r="M24" s="320"/>
      <c r="N24" s="320"/>
      <c r="O24" s="320"/>
      <c r="P24" s="320"/>
    </row>
    <row r="25" spans="1:16" ht="7.5" customHeight="1" x14ac:dyDescent="0.2">
      <c r="A25" s="322"/>
      <c r="B25" s="293"/>
      <c r="C25" s="322"/>
      <c r="D25" s="477"/>
      <c r="E25" s="477"/>
      <c r="F25" s="483">
        <v>30000</v>
      </c>
      <c r="G25" s="322"/>
      <c r="H25" s="320"/>
      <c r="I25" s="320"/>
      <c r="J25" s="320"/>
      <c r="K25" s="320"/>
      <c r="L25" s="320"/>
      <c r="M25" s="320"/>
      <c r="N25" s="320"/>
      <c r="O25" s="320"/>
      <c r="P25" s="320"/>
    </row>
    <row r="26" spans="1:16" x14ac:dyDescent="0.2">
      <c r="A26" s="322"/>
      <c r="B26" s="322"/>
      <c r="C26" s="335"/>
      <c r="D26" s="610" t="s">
        <v>540</v>
      </c>
      <c r="E26" s="611"/>
      <c r="F26" s="361">
        <v>5000</v>
      </c>
      <c r="G26" s="361">
        <v>5000</v>
      </c>
      <c r="H26" s="320"/>
      <c r="I26" s="320"/>
      <c r="J26" s="320"/>
      <c r="K26" s="320"/>
      <c r="L26" s="320"/>
      <c r="M26" s="320"/>
      <c r="N26" s="320"/>
      <c r="O26" s="320"/>
      <c r="P26" s="320"/>
    </row>
    <row r="27" spans="1:16" x14ac:dyDescent="0.2">
      <c r="A27" s="322"/>
      <c r="B27" s="322"/>
      <c r="C27" s="336"/>
      <c r="D27" s="610" t="s">
        <v>544</v>
      </c>
      <c r="E27" s="611"/>
      <c r="F27" s="362">
        <v>150000</v>
      </c>
      <c r="G27" s="282">
        <v>150000</v>
      </c>
      <c r="H27" s="320"/>
      <c r="I27" s="320"/>
      <c r="J27" s="320"/>
      <c r="K27" s="320"/>
      <c r="L27" s="320"/>
      <c r="M27" s="320"/>
      <c r="N27" s="320"/>
      <c r="O27" s="320"/>
      <c r="P27" s="320"/>
    </row>
    <row r="28" spans="1:16" s="339" customFormat="1" x14ac:dyDescent="0.2">
      <c r="A28" s="337"/>
      <c r="B28" s="337"/>
      <c r="C28" s="336"/>
      <c r="D28" s="610" t="s">
        <v>652</v>
      </c>
      <c r="E28" s="611"/>
      <c r="F28" s="282">
        <v>35</v>
      </c>
      <c r="G28" s="282">
        <v>40</v>
      </c>
      <c r="H28" s="338"/>
      <c r="I28" s="338"/>
      <c r="J28" s="338"/>
      <c r="K28" s="338"/>
      <c r="L28" s="338"/>
      <c r="M28" s="338"/>
      <c r="N28" s="338"/>
      <c r="O28" s="338"/>
      <c r="P28" s="338"/>
    </row>
    <row r="29" spans="1:16" s="339" customFormat="1" x14ac:dyDescent="0.2">
      <c r="A29" s="337"/>
      <c r="B29" s="337"/>
      <c r="C29" s="336"/>
      <c r="D29" s="610" t="s">
        <v>653</v>
      </c>
      <c r="E29" s="611"/>
      <c r="F29" s="282">
        <v>30</v>
      </c>
      <c r="G29" s="282">
        <v>35</v>
      </c>
      <c r="H29" s="338"/>
      <c r="I29" s="338"/>
      <c r="J29" s="338"/>
      <c r="K29" s="338"/>
      <c r="L29" s="338"/>
      <c r="M29" s="338"/>
      <c r="N29" s="338"/>
      <c r="O29" s="338"/>
      <c r="P29" s="338"/>
    </row>
    <row r="30" spans="1:16" x14ac:dyDescent="0.2">
      <c r="A30" s="320"/>
      <c r="B30" s="310"/>
      <c r="C30" s="322"/>
      <c r="D30" s="322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</row>
    <row r="31" spans="1:16" ht="14.25" customHeight="1" x14ac:dyDescent="0.2">
      <c r="A31" s="322"/>
      <c r="B31" s="478" t="s">
        <v>649</v>
      </c>
      <c r="C31" s="322"/>
      <c r="D31" s="603" t="s">
        <v>103</v>
      </c>
      <c r="E31" s="604"/>
      <c r="F31" s="320"/>
      <c r="G31" s="320"/>
      <c r="H31" s="320"/>
      <c r="I31" s="320"/>
      <c r="J31" s="320"/>
      <c r="K31" s="320"/>
      <c r="L31" s="320"/>
      <c r="M31" s="320"/>
      <c r="N31" s="320"/>
    </row>
    <row r="32" spans="1:16" ht="26.25" customHeight="1" x14ac:dyDescent="0.2">
      <c r="A32" s="322"/>
      <c r="B32" s="293"/>
      <c r="C32" s="322"/>
      <c r="D32" s="605" t="str">
        <f>IF(D31="Regelbesteuerung","Vorlage eines Nachweises mit den Antragsunterlagen ist erforderich.","")</f>
        <v/>
      </c>
      <c r="E32" s="605"/>
      <c r="F32" s="479">
        <v>30000</v>
      </c>
      <c r="G32" s="322"/>
      <c r="H32" s="320"/>
      <c r="I32" s="320"/>
      <c r="J32" s="320"/>
      <c r="K32" s="320"/>
      <c r="L32" s="320"/>
      <c r="M32" s="320"/>
      <c r="N32" s="320"/>
      <c r="O32" s="320"/>
      <c r="P32" s="320"/>
    </row>
    <row r="33" spans="1:16" x14ac:dyDescent="0.2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</row>
    <row r="34" spans="1:16" ht="15" x14ac:dyDescent="0.25">
      <c r="A34" s="320"/>
      <c r="B34" s="320"/>
      <c r="C34" s="320"/>
      <c r="D34" s="340"/>
      <c r="E34" s="340"/>
      <c r="F34" s="340"/>
      <c r="G34" s="340"/>
      <c r="H34" s="320"/>
      <c r="I34" s="320"/>
      <c r="J34" s="320"/>
      <c r="K34" s="320"/>
      <c r="L34" s="320"/>
      <c r="M34" s="320"/>
      <c r="N34" s="320"/>
      <c r="O34" s="320"/>
      <c r="P34" s="320"/>
    </row>
    <row r="35" spans="1:16" x14ac:dyDescent="0.2">
      <c r="A35" s="320"/>
      <c r="B35" s="320"/>
      <c r="C35" s="320"/>
      <c r="D35" s="320"/>
      <c r="E35" s="341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6" x14ac:dyDescent="0.2">
      <c r="A36" s="320"/>
      <c r="B36" s="320"/>
      <c r="C36" s="320"/>
      <c r="D36" s="320"/>
      <c r="E36" s="341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1:16" x14ac:dyDescent="0.2">
      <c r="A37" s="320"/>
      <c r="B37" s="320"/>
      <c r="C37" s="320"/>
      <c r="D37" s="320"/>
      <c r="E37" s="341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</row>
    <row r="38" spans="1:16" x14ac:dyDescent="0.2">
      <c r="A38" s="320"/>
      <c r="B38" s="320"/>
      <c r="C38" s="320"/>
      <c r="D38" s="320"/>
      <c r="E38" s="341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</row>
    <row r="39" spans="1:16" x14ac:dyDescent="0.2">
      <c r="A39" s="320"/>
      <c r="B39" s="320"/>
      <c r="C39" s="320"/>
      <c r="D39" s="320"/>
      <c r="E39" s="341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</row>
    <row r="40" spans="1:16" x14ac:dyDescent="0.2">
      <c r="A40" s="320"/>
    </row>
    <row r="41" spans="1:16" x14ac:dyDescent="0.2">
      <c r="B41" s="283" t="s">
        <v>521</v>
      </c>
      <c r="C41" s="342"/>
      <c r="D41" s="343">
        <v>19</v>
      </c>
      <c r="E41" s="344" t="s">
        <v>520</v>
      </c>
      <c r="F41" s="334"/>
      <c r="I41" s="345"/>
    </row>
    <row r="42" spans="1:16" ht="3" customHeight="1" x14ac:dyDescent="0.2">
      <c r="B42" s="346"/>
      <c r="C42" s="347"/>
      <c r="D42" s="350">
        <v>20</v>
      </c>
      <c r="E42" s="348"/>
    </row>
  </sheetData>
  <sheetProtection algorithmName="SHA-512" hashValue="EUHb9Rdklwj40HIZk3ZKyNSCeYu6uk0YUx+zml49OtLR8iB3K/J1AF8KzhTKmgxzLLwb8TucBvJaWAzFSwbxXQ==" saltValue="WvuIl8tHDoAYE8iGxlhi8w==" spinCount="100000" sheet="1" selectLockedCells="1"/>
  <mergeCells count="9">
    <mergeCell ref="D31:E31"/>
    <mergeCell ref="D32:E32"/>
    <mergeCell ref="B1:D2"/>
    <mergeCell ref="D20:F20"/>
    <mergeCell ref="D22:E22"/>
    <mergeCell ref="D29:E29"/>
    <mergeCell ref="D26:E26"/>
    <mergeCell ref="D27:E27"/>
    <mergeCell ref="D28:E2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'Fö-Gegenstand Kostengruppe'!$E$48:$E$49</xm:f>
          </x14:formula1>
          <xm:sqref>D41</xm:sqref>
        </x14:dataValidation>
        <x14:dataValidation type="list" allowBlank="1" showInputMessage="1" showErrorMessage="1">
          <x14:formula1>
            <xm:f>'Fö-Gegenstand Kostengruppe'!$E$43:$E$44</xm:f>
          </x14:formula1>
          <xm:sqref>F6:G6</xm:sqref>
        </x14:dataValidation>
        <x14:dataValidation type="list" allowBlank="1" showInputMessage="1" showErrorMessage="1">
          <x14:formula1>
            <xm:f>'Fö-Gegenstand Kostengruppe'!$B$2:$B$8</xm:f>
          </x14:formula1>
          <xm:sqref>F7:F11</xm:sqref>
        </x14:dataValidation>
        <x14:dataValidation type="list" allowBlank="1" showInputMessage="1" showErrorMessage="1">
          <x14:formula1>
            <xm:f>'Fö-Gegenstand Kostengruppe'!$B$9:$B$11</xm:f>
          </x14:formula1>
          <xm:sqref>G7:G11</xm:sqref>
        </x14:dataValidation>
        <x14:dataValidation type="list" allowBlank="1" showInputMessage="1" showErrorMessage="1">
          <x14:formula1>
            <xm:f>'Fö-Gegenstand Kostengruppe'!$E$33:$E$34</xm:f>
          </x14:formula1>
          <xm:sqref>D15:D18</xm:sqref>
        </x14:dataValidation>
        <x14:dataValidation type="list" allowBlank="1" showInputMessage="1" showErrorMessage="1">
          <x14:formula1>
            <xm:f>'Fö-Gegenstand Kostengruppe'!$A$2:$A$54</xm:f>
          </x14:formula1>
          <xm:sqref>E7:E12</xm:sqref>
        </x14:dataValidation>
        <x14:dataValidation type="list" allowBlank="1" showInputMessage="1" showErrorMessage="1">
          <x14:formula1>
            <xm:f>'Fö-Gegenstand Kostengruppe'!$E$62:$E$64</xm:f>
          </x14:formula1>
          <xm:sqref>D31:E31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C000"/>
    <pageSetUpPr fitToPage="1"/>
  </sheetPr>
  <dimension ref="B1:I57"/>
  <sheetViews>
    <sheetView showGridLines="0" zoomScale="120" zoomScaleNormal="120" workbookViewId="0">
      <selection activeCell="B9" sqref="B9:I55"/>
    </sheetView>
  </sheetViews>
  <sheetFormatPr baseColWidth="10" defaultColWidth="11.42578125" defaultRowHeight="15" x14ac:dyDescent="0.25"/>
  <cols>
    <col min="1" max="1" width="0.28515625" style="1" customWidth="1"/>
    <col min="2" max="7" width="11.42578125" style="1"/>
    <col min="8" max="8" width="11.42578125" style="1" customWidth="1"/>
    <col min="9" max="9" width="20.42578125" style="1" customWidth="1"/>
    <col min="10" max="10" width="1" style="1" customWidth="1"/>
    <col min="11" max="16384" width="11.42578125" style="1"/>
  </cols>
  <sheetData>
    <row r="1" spans="2:9" x14ac:dyDescent="0.25">
      <c r="B1" s="2" t="s">
        <v>53</v>
      </c>
    </row>
    <row r="2" spans="2:9" s="59" customFormat="1" ht="8.25" customHeight="1" x14ac:dyDescent="0.2"/>
    <row r="3" spans="2:9" s="59" customFormat="1" ht="19.5" customHeight="1" x14ac:dyDescent="0.2">
      <c r="B3" s="59" t="s">
        <v>487</v>
      </c>
    </row>
    <row r="4" spans="2:9" s="59" customFormat="1" ht="5.25" customHeight="1" x14ac:dyDescent="0.2"/>
    <row r="5" spans="2:9" s="59" customFormat="1" ht="11.25" x14ac:dyDescent="0.2"/>
    <row r="6" spans="2:9" s="59" customFormat="1" ht="17.25" customHeight="1" x14ac:dyDescent="0.2"/>
    <row r="7" spans="2:9" s="59" customFormat="1" ht="11.25" x14ac:dyDescent="0.2">
      <c r="B7" s="59" t="s">
        <v>54</v>
      </c>
    </row>
    <row r="8" spans="2:9" s="59" customFormat="1" ht="3.75" customHeight="1" x14ac:dyDescent="0.2"/>
    <row r="9" spans="2:9" s="59" customFormat="1" ht="12.75" customHeight="1" x14ac:dyDescent="0.2">
      <c r="B9" s="612"/>
      <c r="C9" s="613"/>
      <c r="D9" s="613"/>
      <c r="E9" s="613"/>
      <c r="F9" s="613"/>
      <c r="G9" s="613"/>
      <c r="H9" s="613"/>
      <c r="I9" s="614"/>
    </row>
    <row r="10" spans="2:9" s="59" customFormat="1" ht="12.75" customHeight="1" x14ac:dyDescent="0.2">
      <c r="B10" s="615"/>
      <c r="C10" s="616"/>
      <c r="D10" s="616"/>
      <c r="E10" s="616"/>
      <c r="F10" s="616"/>
      <c r="G10" s="616"/>
      <c r="H10" s="616"/>
      <c r="I10" s="617"/>
    </row>
    <row r="11" spans="2:9" s="59" customFormat="1" ht="12.75" customHeight="1" x14ac:dyDescent="0.2">
      <c r="B11" s="615"/>
      <c r="C11" s="616"/>
      <c r="D11" s="616"/>
      <c r="E11" s="616"/>
      <c r="F11" s="616"/>
      <c r="G11" s="616"/>
      <c r="H11" s="616"/>
      <c r="I11" s="617"/>
    </row>
    <row r="12" spans="2:9" s="59" customFormat="1" ht="12.75" customHeight="1" x14ac:dyDescent="0.2">
      <c r="B12" s="615"/>
      <c r="C12" s="616"/>
      <c r="D12" s="616"/>
      <c r="E12" s="616"/>
      <c r="F12" s="616"/>
      <c r="G12" s="616"/>
      <c r="H12" s="616"/>
      <c r="I12" s="617"/>
    </row>
    <row r="13" spans="2:9" s="59" customFormat="1" ht="12.75" customHeight="1" x14ac:dyDescent="0.2">
      <c r="B13" s="615"/>
      <c r="C13" s="616"/>
      <c r="D13" s="616"/>
      <c r="E13" s="616"/>
      <c r="F13" s="616"/>
      <c r="G13" s="616"/>
      <c r="H13" s="616"/>
      <c r="I13" s="617"/>
    </row>
    <row r="14" spans="2:9" s="59" customFormat="1" ht="12.75" customHeight="1" x14ac:dyDescent="0.2">
      <c r="B14" s="615"/>
      <c r="C14" s="616"/>
      <c r="D14" s="616"/>
      <c r="E14" s="616"/>
      <c r="F14" s="616"/>
      <c r="G14" s="616"/>
      <c r="H14" s="616"/>
      <c r="I14" s="617"/>
    </row>
    <row r="15" spans="2:9" s="59" customFormat="1" ht="12.75" customHeight="1" x14ac:dyDescent="0.2">
      <c r="B15" s="615"/>
      <c r="C15" s="616"/>
      <c r="D15" s="616"/>
      <c r="E15" s="616"/>
      <c r="F15" s="616"/>
      <c r="G15" s="616"/>
      <c r="H15" s="616"/>
      <c r="I15" s="617"/>
    </row>
    <row r="16" spans="2:9" s="59" customFormat="1" ht="12.75" customHeight="1" x14ac:dyDescent="0.2">
      <c r="B16" s="615"/>
      <c r="C16" s="616"/>
      <c r="D16" s="616"/>
      <c r="E16" s="616"/>
      <c r="F16" s="616"/>
      <c r="G16" s="616"/>
      <c r="H16" s="616"/>
      <c r="I16" s="617"/>
    </row>
    <row r="17" spans="2:9" s="59" customFormat="1" ht="12.75" customHeight="1" x14ac:dyDescent="0.2">
      <c r="B17" s="615"/>
      <c r="C17" s="616"/>
      <c r="D17" s="616"/>
      <c r="E17" s="616"/>
      <c r="F17" s="616"/>
      <c r="G17" s="616"/>
      <c r="H17" s="616"/>
      <c r="I17" s="617"/>
    </row>
    <row r="18" spans="2:9" s="59" customFormat="1" ht="12.75" customHeight="1" x14ac:dyDescent="0.2">
      <c r="B18" s="615"/>
      <c r="C18" s="616"/>
      <c r="D18" s="616"/>
      <c r="E18" s="616"/>
      <c r="F18" s="616"/>
      <c r="G18" s="616"/>
      <c r="H18" s="616"/>
      <c r="I18" s="617"/>
    </row>
    <row r="19" spans="2:9" s="59" customFormat="1" ht="12.75" customHeight="1" x14ac:dyDescent="0.2">
      <c r="B19" s="615"/>
      <c r="C19" s="616"/>
      <c r="D19" s="616"/>
      <c r="E19" s="616"/>
      <c r="F19" s="616"/>
      <c r="G19" s="616"/>
      <c r="H19" s="616"/>
      <c r="I19" s="617"/>
    </row>
    <row r="20" spans="2:9" s="59" customFormat="1" ht="12.75" customHeight="1" x14ac:dyDescent="0.2">
      <c r="B20" s="615"/>
      <c r="C20" s="616"/>
      <c r="D20" s="616"/>
      <c r="E20" s="616"/>
      <c r="F20" s="616"/>
      <c r="G20" s="616"/>
      <c r="H20" s="616"/>
      <c r="I20" s="617"/>
    </row>
    <row r="21" spans="2:9" s="59" customFormat="1" ht="12.75" customHeight="1" x14ac:dyDescent="0.2">
      <c r="B21" s="615"/>
      <c r="C21" s="616"/>
      <c r="D21" s="616"/>
      <c r="E21" s="616"/>
      <c r="F21" s="616"/>
      <c r="G21" s="616"/>
      <c r="H21" s="616"/>
      <c r="I21" s="617"/>
    </row>
    <row r="22" spans="2:9" s="59" customFormat="1" ht="12.75" customHeight="1" x14ac:dyDescent="0.2">
      <c r="B22" s="615"/>
      <c r="C22" s="616"/>
      <c r="D22" s="616"/>
      <c r="E22" s="616"/>
      <c r="F22" s="616"/>
      <c r="G22" s="616"/>
      <c r="H22" s="616"/>
      <c r="I22" s="617"/>
    </row>
    <row r="23" spans="2:9" s="59" customFormat="1" ht="12.75" customHeight="1" x14ac:dyDescent="0.2">
      <c r="B23" s="615"/>
      <c r="C23" s="616"/>
      <c r="D23" s="616"/>
      <c r="E23" s="616"/>
      <c r="F23" s="616"/>
      <c r="G23" s="616"/>
      <c r="H23" s="616"/>
      <c r="I23" s="617"/>
    </row>
    <row r="24" spans="2:9" s="59" customFormat="1" ht="12.75" customHeight="1" x14ac:dyDescent="0.2">
      <c r="B24" s="615"/>
      <c r="C24" s="616"/>
      <c r="D24" s="616"/>
      <c r="E24" s="616"/>
      <c r="F24" s="616"/>
      <c r="G24" s="616"/>
      <c r="H24" s="616"/>
      <c r="I24" s="617"/>
    </row>
    <row r="25" spans="2:9" s="59" customFormat="1" ht="12.75" customHeight="1" x14ac:dyDescent="0.2">
      <c r="B25" s="615"/>
      <c r="C25" s="616"/>
      <c r="D25" s="616"/>
      <c r="E25" s="616"/>
      <c r="F25" s="616"/>
      <c r="G25" s="616"/>
      <c r="H25" s="616"/>
      <c r="I25" s="617"/>
    </row>
    <row r="26" spans="2:9" s="59" customFormat="1" ht="12.75" customHeight="1" x14ac:dyDescent="0.2">
      <c r="B26" s="615"/>
      <c r="C26" s="616"/>
      <c r="D26" s="616"/>
      <c r="E26" s="616"/>
      <c r="F26" s="616"/>
      <c r="G26" s="616"/>
      <c r="H26" s="616"/>
      <c r="I26" s="617"/>
    </row>
    <row r="27" spans="2:9" s="59" customFormat="1" ht="12.75" customHeight="1" x14ac:dyDescent="0.2">
      <c r="B27" s="615"/>
      <c r="C27" s="616"/>
      <c r="D27" s="616"/>
      <c r="E27" s="616"/>
      <c r="F27" s="616"/>
      <c r="G27" s="616"/>
      <c r="H27" s="616"/>
      <c r="I27" s="617"/>
    </row>
    <row r="28" spans="2:9" s="59" customFormat="1" ht="12.75" customHeight="1" x14ac:dyDescent="0.2">
      <c r="B28" s="615"/>
      <c r="C28" s="616"/>
      <c r="D28" s="616"/>
      <c r="E28" s="616"/>
      <c r="F28" s="616"/>
      <c r="G28" s="616"/>
      <c r="H28" s="616"/>
      <c r="I28" s="617"/>
    </row>
    <row r="29" spans="2:9" s="59" customFormat="1" ht="12.75" customHeight="1" x14ac:dyDescent="0.2">
      <c r="B29" s="615"/>
      <c r="C29" s="616"/>
      <c r="D29" s="616"/>
      <c r="E29" s="616"/>
      <c r="F29" s="616"/>
      <c r="G29" s="616"/>
      <c r="H29" s="616"/>
      <c r="I29" s="617"/>
    </row>
    <row r="30" spans="2:9" s="59" customFormat="1" ht="12.75" customHeight="1" x14ac:dyDescent="0.2">
      <c r="B30" s="615"/>
      <c r="C30" s="616"/>
      <c r="D30" s="616"/>
      <c r="E30" s="616"/>
      <c r="F30" s="616"/>
      <c r="G30" s="616"/>
      <c r="H30" s="616"/>
      <c r="I30" s="617"/>
    </row>
    <row r="31" spans="2:9" s="59" customFormat="1" ht="12.75" customHeight="1" x14ac:dyDescent="0.2">
      <c r="B31" s="615"/>
      <c r="C31" s="616"/>
      <c r="D31" s="616"/>
      <c r="E31" s="616"/>
      <c r="F31" s="616"/>
      <c r="G31" s="616"/>
      <c r="H31" s="616"/>
      <c r="I31" s="617"/>
    </row>
    <row r="32" spans="2:9" s="59" customFormat="1" ht="12.75" customHeight="1" x14ac:dyDescent="0.2">
      <c r="B32" s="615"/>
      <c r="C32" s="616"/>
      <c r="D32" s="616"/>
      <c r="E32" s="616"/>
      <c r="F32" s="616"/>
      <c r="G32" s="616"/>
      <c r="H32" s="616"/>
      <c r="I32" s="617"/>
    </row>
    <row r="33" spans="2:9" s="59" customFormat="1" ht="12.75" customHeight="1" x14ac:dyDescent="0.2">
      <c r="B33" s="615"/>
      <c r="C33" s="616"/>
      <c r="D33" s="616"/>
      <c r="E33" s="616"/>
      <c r="F33" s="616"/>
      <c r="G33" s="616"/>
      <c r="H33" s="616"/>
      <c r="I33" s="617"/>
    </row>
    <row r="34" spans="2:9" s="59" customFormat="1" ht="12.75" customHeight="1" x14ac:dyDescent="0.2">
      <c r="B34" s="615"/>
      <c r="C34" s="616"/>
      <c r="D34" s="616"/>
      <c r="E34" s="616"/>
      <c r="F34" s="616"/>
      <c r="G34" s="616"/>
      <c r="H34" s="616"/>
      <c r="I34" s="617"/>
    </row>
    <row r="35" spans="2:9" s="59" customFormat="1" ht="12.75" customHeight="1" x14ac:dyDescent="0.2">
      <c r="B35" s="615"/>
      <c r="C35" s="616"/>
      <c r="D35" s="616"/>
      <c r="E35" s="616"/>
      <c r="F35" s="616"/>
      <c r="G35" s="616"/>
      <c r="H35" s="616"/>
      <c r="I35" s="617"/>
    </row>
    <row r="36" spans="2:9" s="59" customFormat="1" ht="12.75" customHeight="1" x14ac:dyDescent="0.2">
      <c r="B36" s="615"/>
      <c r="C36" s="616"/>
      <c r="D36" s="616"/>
      <c r="E36" s="616"/>
      <c r="F36" s="616"/>
      <c r="G36" s="616"/>
      <c r="H36" s="616"/>
      <c r="I36" s="617"/>
    </row>
    <row r="37" spans="2:9" s="59" customFormat="1" ht="12.75" customHeight="1" x14ac:dyDescent="0.2">
      <c r="B37" s="615"/>
      <c r="C37" s="616"/>
      <c r="D37" s="616"/>
      <c r="E37" s="616"/>
      <c r="F37" s="616"/>
      <c r="G37" s="616"/>
      <c r="H37" s="616"/>
      <c r="I37" s="617"/>
    </row>
    <row r="38" spans="2:9" s="59" customFormat="1" ht="12.75" customHeight="1" x14ac:dyDescent="0.2">
      <c r="B38" s="615"/>
      <c r="C38" s="616"/>
      <c r="D38" s="616"/>
      <c r="E38" s="616"/>
      <c r="F38" s="616"/>
      <c r="G38" s="616"/>
      <c r="H38" s="616"/>
      <c r="I38" s="617"/>
    </row>
    <row r="39" spans="2:9" s="59" customFormat="1" ht="12.75" customHeight="1" x14ac:dyDescent="0.2">
      <c r="B39" s="615"/>
      <c r="C39" s="616"/>
      <c r="D39" s="616"/>
      <c r="E39" s="616"/>
      <c r="F39" s="616"/>
      <c r="G39" s="616"/>
      <c r="H39" s="616"/>
      <c r="I39" s="617"/>
    </row>
    <row r="40" spans="2:9" s="59" customFormat="1" ht="12.75" customHeight="1" x14ac:dyDescent="0.2">
      <c r="B40" s="615"/>
      <c r="C40" s="616"/>
      <c r="D40" s="616"/>
      <c r="E40" s="616"/>
      <c r="F40" s="616"/>
      <c r="G40" s="616"/>
      <c r="H40" s="616"/>
      <c r="I40" s="617"/>
    </row>
    <row r="41" spans="2:9" s="59" customFormat="1" ht="12.75" customHeight="1" x14ac:dyDescent="0.2">
      <c r="B41" s="615"/>
      <c r="C41" s="616"/>
      <c r="D41" s="616"/>
      <c r="E41" s="616"/>
      <c r="F41" s="616"/>
      <c r="G41" s="616"/>
      <c r="H41" s="616"/>
      <c r="I41" s="617"/>
    </row>
    <row r="42" spans="2:9" s="59" customFormat="1" ht="12.75" customHeight="1" x14ac:dyDescent="0.2">
      <c r="B42" s="615"/>
      <c r="C42" s="616"/>
      <c r="D42" s="616"/>
      <c r="E42" s="616"/>
      <c r="F42" s="616"/>
      <c r="G42" s="616"/>
      <c r="H42" s="616"/>
      <c r="I42" s="617"/>
    </row>
    <row r="43" spans="2:9" s="59" customFormat="1" ht="12.75" customHeight="1" x14ac:dyDescent="0.2">
      <c r="B43" s="615"/>
      <c r="C43" s="616"/>
      <c r="D43" s="616"/>
      <c r="E43" s="616"/>
      <c r="F43" s="616"/>
      <c r="G43" s="616"/>
      <c r="H43" s="616"/>
      <c r="I43" s="617"/>
    </row>
    <row r="44" spans="2:9" s="59" customFormat="1" ht="12.75" customHeight="1" x14ac:dyDescent="0.2">
      <c r="B44" s="615"/>
      <c r="C44" s="616"/>
      <c r="D44" s="616"/>
      <c r="E44" s="616"/>
      <c r="F44" s="616"/>
      <c r="G44" s="616"/>
      <c r="H44" s="616"/>
      <c r="I44" s="617"/>
    </row>
    <row r="45" spans="2:9" s="59" customFormat="1" ht="12.75" customHeight="1" x14ac:dyDescent="0.2">
      <c r="B45" s="615"/>
      <c r="C45" s="616"/>
      <c r="D45" s="616"/>
      <c r="E45" s="616"/>
      <c r="F45" s="616"/>
      <c r="G45" s="616"/>
      <c r="H45" s="616"/>
      <c r="I45" s="617"/>
    </row>
    <row r="46" spans="2:9" s="59" customFormat="1" ht="12.75" customHeight="1" x14ac:dyDescent="0.2">
      <c r="B46" s="615"/>
      <c r="C46" s="616"/>
      <c r="D46" s="616"/>
      <c r="E46" s="616"/>
      <c r="F46" s="616"/>
      <c r="G46" s="616"/>
      <c r="H46" s="616"/>
      <c r="I46" s="617"/>
    </row>
    <row r="47" spans="2:9" s="59" customFormat="1" ht="12.75" customHeight="1" x14ac:dyDescent="0.2">
      <c r="B47" s="615"/>
      <c r="C47" s="616"/>
      <c r="D47" s="616"/>
      <c r="E47" s="616"/>
      <c r="F47" s="616"/>
      <c r="G47" s="616"/>
      <c r="H47" s="616"/>
      <c r="I47" s="617"/>
    </row>
    <row r="48" spans="2:9" s="59" customFormat="1" ht="12.75" customHeight="1" x14ac:dyDescent="0.2">
      <c r="B48" s="615"/>
      <c r="C48" s="616"/>
      <c r="D48" s="616"/>
      <c r="E48" s="616"/>
      <c r="F48" s="616"/>
      <c r="G48" s="616"/>
      <c r="H48" s="616"/>
      <c r="I48" s="617"/>
    </row>
    <row r="49" spans="2:9" s="59" customFormat="1" ht="12.75" customHeight="1" x14ac:dyDescent="0.2">
      <c r="B49" s="615"/>
      <c r="C49" s="616"/>
      <c r="D49" s="616"/>
      <c r="E49" s="616"/>
      <c r="F49" s="616"/>
      <c r="G49" s="616"/>
      <c r="H49" s="616"/>
      <c r="I49" s="617"/>
    </row>
    <row r="50" spans="2:9" s="59" customFormat="1" ht="12.75" customHeight="1" x14ac:dyDescent="0.2">
      <c r="B50" s="615"/>
      <c r="C50" s="616"/>
      <c r="D50" s="616"/>
      <c r="E50" s="616"/>
      <c r="F50" s="616"/>
      <c r="G50" s="616"/>
      <c r="H50" s="616"/>
      <c r="I50" s="617"/>
    </row>
    <row r="51" spans="2:9" s="59" customFormat="1" ht="12.75" customHeight="1" x14ac:dyDescent="0.2">
      <c r="B51" s="615"/>
      <c r="C51" s="616"/>
      <c r="D51" s="616"/>
      <c r="E51" s="616"/>
      <c r="F51" s="616"/>
      <c r="G51" s="616"/>
      <c r="H51" s="616"/>
      <c r="I51" s="617"/>
    </row>
    <row r="52" spans="2:9" s="59" customFormat="1" ht="12.75" customHeight="1" x14ac:dyDescent="0.2">
      <c r="B52" s="615"/>
      <c r="C52" s="616"/>
      <c r="D52" s="616"/>
      <c r="E52" s="616"/>
      <c r="F52" s="616"/>
      <c r="G52" s="616"/>
      <c r="H52" s="616"/>
      <c r="I52" s="617"/>
    </row>
    <row r="53" spans="2:9" s="59" customFormat="1" ht="12.75" customHeight="1" x14ac:dyDescent="0.2">
      <c r="B53" s="615"/>
      <c r="C53" s="616"/>
      <c r="D53" s="616"/>
      <c r="E53" s="616"/>
      <c r="F53" s="616"/>
      <c r="G53" s="616"/>
      <c r="H53" s="616"/>
      <c r="I53" s="617"/>
    </row>
    <row r="54" spans="2:9" s="59" customFormat="1" ht="12.75" customHeight="1" x14ac:dyDescent="0.2">
      <c r="B54" s="615"/>
      <c r="C54" s="616"/>
      <c r="D54" s="616"/>
      <c r="E54" s="616"/>
      <c r="F54" s="616"/>
      <c r="G54" s="616"/>
      <c r="H54" s="616"/>
      <c r="I54" s="617"/>
    </row>
    <row r="55" spans="2:9" x14ac:dyDescent="0.25">
      <c r="B55" s="618"/>
      <c r="C55" s="619"/>
      <c r="D55" s="619"/>
      <c r="E55" s="619"/>
      <c r="F55" s="619"/>
      <c r="G55" s="619"/>
      <c r="H55" s="619"/>
      <c r="I55" s="620"/>
    </row>
    <row r="56" spans="2:9" s="4" customFormat="1" ht="6" customHeight="1" x14ac:dyDescent="0.15">
      <c r="B56" s="160"/>
      <c r="C56" s="160"/>
      <c r="D56" s="160"/>
      <c r="E56" s="160"/>
      <c r="F56" s="66"/>
    </row>
    <row r="57" spans="2:9" x14ac:dyDescent="0.25">
      <c r="B57" s="67"/>
      <c r="C57" s="67"/>
      <c r="D57" s="67"/>
      <c r="E57" s="67"/>
    </row>
  </sheetData>
  <sheetProtection password="C2E6" sheet="1" objects="1" scenarios="1" selectLockedCells="1"/>
  <mergeCells count="1">
    <mergeCell ref="B9:I55"/>
  </mergeCells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</xdr:row>
                    <xdr:rowOff>19050</xdr:rowOff>
                  </from>
                  <to>
                    <xdr:col>3</xdr:col>
                    <xdr:colOff>409575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57150</xdr:rowOff>
                  </from>
                  <to>
                    <xdr:col>9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C000"/>
  </sheetPr>
  <dimension ref="A1:AC81"/>
  <sheetViews>
    <sheetView showZeros="0" zoomScaleNormal="100" workbookViewId="0">
      <pane ySplit="3" topLeftCell="A4" activePane="bottomLeft" state="frozen"/>
      <selection pane="bottomLeft" activeCell="Q16" sqref="Q16"/>
    </sheetView>
  </sheetViews>
  <sheetFormatPr baseColWidth="10" defaultColWidth="11.42578125" defaultRowHeight="12" x14ac:dyDescent="0.2"/>
  <cols>
    <col min="1" max="1" width="9.85546875" style="187" customWidth="1"/>
    <col min="2" max="3" width="2.7109375" style="187" customWidth="1"/>
    <col min="4" max="4" width="7.7109375" style="368" customWidth="1"/>
    <col min="5" max="5" width="25.7109375" style="368" customWidth="1"/>
    <col min="6" max="10" width="10.140625" style="368" customWidth="1"/>
    <col min="11" max="12" width="8.5703125" style="368" customWidth="1"/>
    <col min="13" max="14" width="2.7109375" style="368" customWidth="1"/>
    <col min="15" max="15" width="7.7109375" style="368" customWidth="1"/>
    <col min="16" max="16" width="25.7109375" style="368" customWidth="1"/>
    <col min="17" max="20" width="10.140625" style="368" customWidth="1"/>
    <col min="21" max="21" width="11.42578125" style="187"/>
    <col min="22" max="29" width="11.42578125" style="442"/>
    <col min="30" max="16384" width="11.42578125" style="187"/>
  </cols>
  <sheetData>
    <row r="1" spans="1:29" s="367" customFormat="1" ht="15" customHeight="1" thickBot="1" x14ac:dyDescent="0.3">
      <c r="A1" s="443"/>
      <c r="B1" s="446" t="s">
        <v>586</v>
      </c>
      <c r="C1" s="447"/>
      <c r="D1" s="447"/>
      <c r="E1" s="448"/>
      <c r="F1" s="449"/>
      <c r="G1" s="450"/>
      <c r="H1" s="450"/>
      <c r="I1" s="450"/>
      <c r="J1" s="451"/>
      <c r="K1" s="787" t="s">
        <v>644</v>
      </c>
      <c r="L1" s="788"/>
      <c r="M1" s="452" t="s">
        <v>587</v>
      </c>
      <c r="N1" s="453"/>
      <c r="O1" s="453"/>
      <c r="P1" s="453"/>
      <c r="Q1" s="449"/>
      <c r="R1" s="454"/>
      <c r="S1" s="454"/>
      <c r="T1" s="455"/>
      <c r="U1" s="443"/>
      <c r="V1" s="443"/>
      <c r="W1" s="443"/>
      <c r="X1" s="443"/>
      <c r="Y1" s="443"/>
      <c r="Z1" s="443"/>
      <c r="AA1" s="443"/>
      <c r="AB1" s="443"/>
      <c r="AC1" s="443"/>
    </row>
    <row r="2" spans="1:29" ht="15" x14ac:dyDescent="0.25">
      <c r="A2" s="442"/>
      <c r="B2" s="456"/>
      <c r="C2" s="457"/>
      <c r="D2" s="457"/>
      <c r="E2" s="457"/>
      <c r="F2" s="458" t="s">
        <v>588</v>
      </c>
      <c r="G2" s="459"/>
      <c r="H2" s="459"/>
      <c r="I2" s="459"/>
      <c r="J2" s="460"/>
      <c r="K2" s="787"/>
      <c r="L2" s="788"/>
      <c r="M2" s="461"/>
      <c r="N2" s="462"/>
      <c r="O2" s="462"/>
      <c r="P2" s="462"/>
      <c r="Q2" s="463" t="s">
        <v>588</v>
      </c>
      <c r="R2" s="464"/>
      <c r="S2" s="464"/>
      <c r="T2" s="465"/>
      <c r="U2" s="442"/>
    </row>
    <row r="3" spans="1:29" ht="36.75" customHeight="1" x14ac:dyDescent="0.2">
      <c r="A3" s="442"/>
      <c r="B3" s="772" t="s">
        <v>589</v>
      </c>
      <c r="C3" s="773"/>
      <c r="D3" s="773"/>
      <c r="E3" s="774">
        <f>Investitionskonzept!B6</f>
        <v>0</v>
      </c>
      <c r="F3" s="774"/>
      <c r="G3" s="774"/>
      <c r="H3" s="774"/>
      <c r="I3" s="774"/>
      <c r="J3" s="775"/>
      <c r="K3" s="787"/>
      <c r="L3" s="788"/>
      <c r="M3" s="369" t="s">
        <v>590</v>
      </c>
      <c r="N3" s="370"/>
      <c r="O3" s="370"/>
      <c r="P3" s="776">
        <f>Investitionskonzept!B6</f>
        <v>0</v>
      </c>
      <c r="Q3" s="776"/>
      <c r="R3" s="776"/>
      <c r="S3" s="776"/>
      <c r="T3" s="777"/>
      <c r="U3" s="442"/>
    </row>
    <row r="4" spans="1:29" ht="15" customHeight="1" x14ac:dyDescent="0.2">
      <c r="A4" s="442"/>
      <c r="B4" s="778"/>
      <c r="C4" s="779"/>
      <c r="D4" s="779"/>
      <c r="E4" s="474"/>
      <c r="F4" s="789" t="s">
        <v>645</v>
      </c>
      <c r="G4" s="789"/>
      <c r="H4" s="789"/>
      <c r="I4" s="789"/>
      <c r="J4" s="475"/>
      <c r="K4" s="441"/>
      <c r="L4" s="441"/>
      <c r="M4" s="780">
        <v>0</v>
      </c>
      <c r="N4" s="781"/>
      <c r="O4" s="781"/>
      <c r="P4" s="781"/>
      <c r="Q4" s="782" t="s">
        <v>645</v>
      </c>
      <c r="R4" s="782"/>
      <c r="S4" s="782"/>
      <c r="T4" s="371"/>
      <c r="U4" s="442"/>
    </row>
    <row r="5" spans="1:29" ht="15" customHeight="1" x14ac:dyDescent="0.2">
      <c r="A5" s="442"/>
      <c r="B5" s="372">
        <v>1</v>
      </c>
      <c r="C5" s="373"/>
      <c r="D5" s="783" t="s">
        <v>591</v>
      </c>
      <c r="E5" s="784"/>
      <c r="F5" s="470"/>
      <c r="G5" s="471"/>
      <c r="H5" s="471"/>
      <c r="I5" s="471"/>
      <c r="J5" s="374" t="s">
        <v>592</v>
      </c>
      <c r="K5" s="441"/>
      <c r="L5" s="441"/>
      <c r="M5" s="375">
        <v>1</v>
      </c>
      <c r="N5" s="376"/>
      <c r="O5" s="783" t="s">
        <v>591</v>
      </c>
      <c r="P5" s="784"/>
      <c r="Q5" s="468"/>
      <c r="R5" s="469"/>
      <c r="S5" s="469"/>
      <c r="T5" s="377" t="s">
        <v>593</v>
      </c>
      <c r="U5" s="442"/>
    </row>
    <row r="6" spans="1:29" x14ac:dyDescent="0.2">
      <c r="A6" s="442"/>
      <c r="B6" s="378">
        <f t="shared" ref="B6:B57" si="0">B5+1</f>
        <v>2</v>
      </c>
      <c r="C6" s="379"/>
      <c r="D6" s="785"/>
      <c r="E6" s="786"/>
      <c r="F6" s="759" t="s">
        <v>13</v>
      </c>
      <c r="G6" s="760"/>
      <c r="H6" s="760"/>
      <c r="I6" s="760"/>
      <c r="J6" s="761"/>
      <c r="K6" s="441"/>
      <c r="L6" s="441"/>
      <c r="M6" s="380">
        <f t="shared" ref="M6:M57" si="1">M5+1</f>
        <v>2</v>
      </c>
      <c r="N6" s="379"/>
      <c r="O6" s="785"/>
      <c r="P6" s="786"/>
      <c r="Q6" s="759" t="s">
        <v>13</v>
      </c>
      <c r="R6" s="760"/>
      <c r="S6" s="760"/>
      <c r="T6" s="761"/>
      <c r="U6" s="442"/>
    </row>
    <row r="7" spans="1:29" ht="12" customHeight="1" x14ac:dyDescent="0.2">
      <c r="A7" s="442"/>
      <c r="B7" s="378">
        <f t="shared" si="0"/>
        <v>3</v>
      </c>
      <c r="C7" s="762" t="s">
        <v>594</v>
      </c>
      <c r="D7" s="765" t="s">
        <v>595</v>
      </c>
      <c r="E7" s="766"/>
      <c r="F7" s="381"/>
      <c r="G7" s="381"/>
      <c r="H7" s="381">
        <v>0</v>
      </c>
      <c r="I7" s="381">
        <v>0</v>
      </c>
      <c r="J7" s="382">
        <f>SUM(F7:I7)</f>
        <v>0</v>
      </c>
      <c r="K7" s="441"/>
      <c r="L7" s="441"/>
      <c r="M7" s="380">
        <f t="shared" si="1"/>
        <v>3</v>
      </c>
      <c r="N7" s="767" t="s">
        <v>594</v>
      </c>
      <c r="O7" s="770" t="s">
        <v>595</v>
      </c>
      <c r="P7" s="771"/>
      <c r="Q7" s="381"/>
      <c r="R7" s="381"/>
      <c r="S7" s="381"/>
      <c r="T7" s="383">
        <f>IF(AND(Q$5&lt;&gt;0,R$5=0,S$5=0),Q7,IF(AND(Q$5&lt;&gt;0,R$5&lt;&gt;0,S$5=0),(Q7+R7)/2,IF(AND(Q$5&lt;&gt;0,R$5&lt;&gt;0,S$5&lt;&gt;0),(Q7+R7+S7)/3,IF(AND(Q$5=0,R$5&lt;&gt;0,S$5&lt;&gt;0),(R7+S7)/2,IF(AND(Q$5&lt;&gt;0,R$5=0,S$5&lt;&gt;0),(Q7+S7)/2,IF(AND(Q$5=0,R$5&lt;&gt;0,S$5=0),R7,IF(AND(Q$5=0,R$5=0,S$5&lt;&gt;0),S7,0)))))))</f>
        <v>0</v>
      </c>
      <c r="U7" s="442"/>
    </row>
    <row r="8" spans="1:29" ht="12" customHeight="1" x14ac:dyDescent="0.2">
      <c r="A8" s="442"/>
      <c r="B8" s="378">
        <f t="shared" si="0"/>
        <v>4</v>
      </c>
      <c r="C8" s="763"/>
      <c r="D8" s="757" t="s">
        <v>556</v>
      </c>
      <c r="E8" s="758"/>
      <c r="F8" s="384"/>
      <c r="G8" s="384"/>
      <c r="H8" s="384"/>
      <c r="I8" s="384"/>
      <c r="J8" s="382">
        <f t="shared" ref="J8:J44" si="2">SUM(F8:I8)</f>
        <v>0</v>
      </c>
      <c r="K8" s="441"/>
      <c r="L8" s="441"/>
      <c r="M8" s="380">
        <f t="shared" si="1"/>
        <v>4</v>
      </c>
      <c r="N8" s="768"/>
      <c r="O8" s="757" t="s">
        <v>556</v>
      </c>
      <c r="P8" s="758"/>
      <c r="Q8" s="384">
        <v>0</v>
      </c>
      <c r="R8" s="384">
        <v>0</v>
      </c>
      <c r="S8" s="384">
        <v>0</v>
      </c>
      <c r="T8" s="383">
        <f t="shared" ref="T8:T52" si="3">IF(AND(Q$5&lt;&gt;0,R$5=0,S$5=0),Q8,IF(AND(Q$5&lt;&gt;0,R$5&lt;&gt;0,S$5=0),(Q8+R8)/2,IF(AND(Q$5&lt;&gt;0,R$5&lt;&gt;0,S$5&lt;&gt;0),(Q8+R8+S8)/3,IF(AND(Q$5=0,R$5&lt;&gt;0,S$5&lt;&gt;0),(R8+S8)/2,IF(AND(Q$5&lt;&gt;0,R$5=0,S$5&lt;&gt;0),(Q8+S8)/2,IF(AND(Q$5=0,R$5&lt;&gt;0,S$5=0),R8,IF(AND(Q$5=0,R$5=0,S$5&lt;&gt;0),S8,0)))))))</f>
        <v>0</v>
      </c>
      <c r="U8" s="442"/>
    </row>
    <row r="9" spans="1:29" ht="13.5" customHeight="1" x14ac:dyDescent="0.2">
      <c r="A9" s="442"/>
      <c r="B9" s="378">
        <f t="shared" si="0"/>
        <v>5</v>
      </c>
      <c r="C9" s="763"/>
      <c r="D9" s="753" t="s">
        <v>596</v>
      </c>
      <c r="E9" s="754"/>
      <c r="F9" s="384"/>
      <c r="G9" s="384">
        <v>0</v>
      </c>
      <c r="H9" s="384">
        <v>0</v>
      </c>
      <c r="I9" s="384">
        <v>0</v>
      </c>
      <c r="J9" s="382">
        <f t="shared" si="2"/>
        <v>0</v>
      </c>
      <c r="K9" s="441"/>
      <c r="L9" s="441"/>
      <c r="M9" s="380">
        <f t="shared" si="1"/>
        <v>5</v>
      </c>
      <c r="N9" s="768"/>
      <c r="O9" s="755" t="s">
        <v>596</v>
      </c>
      <c r="P9" s="756"/>
      <c r="Q9" s="384"/>
      <c r="R9" s="384"/>
      <c r="S9" s="384">
        <v>0</v>
      </c>
      <c r="T9" s="383">
        <f t="shared" si="3"/>
        <v>0</v>
      </c>
      <c r="U9" s="442"/>
    </row>
    <row r="10" spans="1:29" x14ac:dyDescent="0.2">
      <c r="A10" s="442"/>
      <c r="B10" s="378">
        <f t="shared" si="0"/>
        <v>6</v>
      </c>
      <c r="C10" s="763"/>
      <c r="D10" s="757" t="s">
        <v>556</v>
      </c>
      <c r="E10" s="758"/>
      <c r="F10" s="384"/>
      <c r="G10" s="384">
        <v>0</v>
      </c>
      <c r="H10" s="384">
        <v>0</v>
      </c>
      <c r="I10" s="384">
        <v>0</v>
      </c>
      <c r="J10" s="382">
        <f t="shared" si="2"/>
        <v>0</v>
      </c>
      <c r="K10" s="441"/>
      <c r="L10" s="441"/>
      <c r="M10" s="380">
        <f t="shared" si="1"/>
        <v>6</v>
      </c>
      <c r="N10" s="768"/>
      <c r="O10" s="757" t="s">
        <v>556</v>
      </c>
      <c r="P10" s="758"/>
      <c r="Q10" s="384"/>
      <c r="R10" s="384">
        <v>0</v>
      </c>
      <c r="S10" s="384">
        <v>0</v>
      </c>
      <c r="T10" s="383">
        <f t="shared" si="3"/>
        <v>0</v>
      </c>
      <c r="U10" s="442"/>
    </row>
    <row r="11" spans="1:29" x14ac:dyDescent="0.2">
      <c r="A11" s="442"/>
      <c r="B11" s="378">
        <f t="shared" si="0"/>
        <v>7</v>
      </c>
      <c r="C11" s="763"/>
      <c r="D11" s="753" t="s">
        <v>597</v>
      </c>
      <c r="E11" s="754"/>
      <c r="F11" s="384">
        <v>0</v>
      </c>
      <c r="G11" s="384">
        <v>0</v>
      </c>
      <c r="H11" s="384">
        <v>0</v>
      </c>
      <c r="I11" s="384">
        <v>0</v>
      </c>
      <c r="J11" s="382">
        <f t="shared" si="2"/>
        <v>0</v>
      </c>
      <c r="K11" s="441"/>
      <c r="L11" s="441"/>
      <c r="M11" s="380">
        <f t="shared" si="1"/>
        <v>7</v>
      </c>
      <c r="N11" s="768"/>
      <c r="O11" s="755" t="s">
        <v>597</v>
      </c>
      <c r="P11" s="756"/>
      <c r="Q11" s="384">
        <v>0</v>
      </c>
      <c r="R11" s="384">
        <v>0</v>
      </c>
      <c r="S11" s="384">
        <v>0</v>
      </c>
      <c r="T11" s="383">
        <f t="shared" si="3"/>
        <v>0</v>
      </c>
      <c r="U11" s="442"/>
    </row>
    <row r="12" spans="1:29" x14ac:dyDescent="0.2">
      <c r="A12" s="442"/>
      <c r="B12" s="378">
        <f t="shared" si="0"/>
        <v>8</v>
      </c>
      <c r="C12" s="763"/>
      <c r="D12" s="757" t="s">
        <v>556</v>
      </c>
      <c r="E12" s="758"/>
      <c r="F12" s="384">
        <v>0</v>
      </c>
      <c r="G12" s="384">
        <v>0</v>
      </c>
      <c r="H12" s="384">
        <v>0</v>
      </c>
      <c r="I12" s="384">
        <v>0</v>
      </c>
      <c r="J12" s="382">
        <f t="shared" si="2"/>
        <v>0</v>
      </c>
      <c r="K12" s="441"/>
      <c r="L12" s="441"/>
      <c r="M12" s="380">
        <f t="shared" si="1"/>
        <v>8</v>
      </c>
      <c r="N12" s="768"/>
      <c r="O12" s="757" t="s">
        <v>556</v>
      </c>
      <c r="P12" s="758"/>
      <c r="Q12" s="384">
        <v>0</v>
      </c>
      <c r="R12" s="384">
        <v>0</v>
      </c>
      <c r="S12" s="384">
        <v>0</v>
      </c>
      <c r="T12" s="383">
        <f t="shared" si="3"/>
        <v>0</v>
      </c>
      <c r="U12" s="442"/>
    </row>
    <row r="13" spans="1:29" x14ac:dyDescent="0.2">
      <c r="A13" s="442"/>
      <c r="B13" s="378">
        <f t="shared" si="0"/>
        <v>9</v>
      </c>
      <c r="C13" s="763"/>
      <c r="D13" s="733" t="s">
        <v>598</v>
      </c>
      <c r="E13" s="734"/>
      <c r="F13" s="444">
        <f>SUM(F7+F9+F11)</f>
        <v>0</v>
      </c>
      <c r="G13" s="444">
        <f t="shared" ref="G13:I13" si="4">SUM(G7+G9+G11)</f>
        <v>0</v>
      </c>
      <c r="H13" s="444">
        <f t="shared" si="4"/>
        <v>0</v>
      </c>
      <c r="I13" s="444">
        <f t="shared" si="4"/>
        <v>0</v>
      </c>
      <c r="J13" s="382">
        <f t="shared" si="2"/>
        <v>0</v>
      </c>
      <c r="K13" s="441"/>
      <c r="L13" s="441"/>
      <c r="M13" s="380">
        <f t="shared" si="1"/>
        <v>9</v>
      </c>
      <c r="N13" s="768"/>
      <c r="O13" s="735" t="s">
        <v>598</v>
      </c>
      <c r="P13" s="736"/>
      <c r="Q13" s="444"/>
      <c r="R13" s="444">
        <f t="shared" ref="R13:S13" si="5">SUM(R7+R9+R11)</f>
        <v>0</v>
      </c>
      <c r="S13" s="444">
        <f t="shared" si="5"/>
        <v>0</v>
      </c>
      <c r="T13" s="383">
        <f t="shared" si="3"/>
        <v>0</v>
      </c>
      <c r="U13" s="442"/>
    </row>
    <row r="14" spans="1:29" x14ac:dyDescent="0.2">
      <c r="A14" s="442"/>
      <c r="B14" s="378">
        <f t="shared" si="0"/>
        <v>10</v>
      </c>
      <c r="C14" s="763"/>
      <c r="D14" s="733" t="s">
        <v>599</v>
      </c>
      <c r="E14" s="734"/>
      <c r="F14" s="384">
        <v>0</v>
      </c>
      <c r="G14" s="384">
        <v>0</v>
      </c>
      <c r="H14" s="384">
        <v>0</v>
      </c>
      <c r="I14" s="384">
        <v>0</v>
      </c>
      <c r="J14" s="382">
        <f t="shared" si="2"/>
        <v>0</v>
      </c>
      <c r="K14" s="441"/>
      <c r="L14" s="441"/>
      <c r="M14" s="380">
        <f t="shared" si="1"/>
        <v>10</v>
      </c>
      <c r="N14" s="768"/>
      <c r="O14" s="735" t="s">
        <v>599</v>
      </c>
      <c r="P14" s="736"/>
      <c r="Q14" s="384">
        <v>0</v>
      </c>
      <c r="R14" s="384">
        <v>0</v>
      </c>
      <c r="S14" s="384">
        <v>0</v>
      </c>
      <c r="T14" s="383">
        <f t="shared" si="3"/>
        <v>0</v>
      </c>
      <c r="U14" s="442"/>
    </row>
    <row r="15" spans="1:29" x14ac:dyDescent="0.2">
      <c r="A15" s="442"/>
      <c r="B15" s="378">
        <f t="shared" si="0"/>
        <v>11</v>
      </c>
      <c r="C15" s="763"/>
      <c r="D15" s="737" t="s">
        <v>600</v>
      </c>
      <c r="E15" s="738"/>
      <c r="F15" s="384">
        <v>0</v>
      </c>
      <c r="G15" s="384">
        <v>0</v>
      </c>
      <c r="H15" s="384">
        <v>0</v>
      </c>
      <c r="I15" s="384">
        <v>0</v>
      </c>
      <c r="J15" s="382">
        <f t="shared" si="2"/>
        <v>0</v>
      </c>
      <c r="K15" s="441"/>
      <c r="L15" s="441"/>
      <c r="M15" s="380">
        <f t="shared" si="1"/>
        <v>11</v>
      </c>
      <c r="N15" s="768"/>
      <c r="O15" s="739" t="s">
        <v>600</v>
      </c>
      <c r="P15" s="740"/>
      <c r="Q15" s="384">
        <v>0</v>
      </c>
      <c r="R15" s="384">
        <v>0</v>
      </c>
      <c r="S15" s="384">
        <v>0</v>
      </c>
      <c r="T15" s="383">
        <f t="shared" si="3"/>
        <v>0</v>
      </c>
      <c r="U15" s="442"/>
    </row>
    <row r="16" spans="1:29" x14ac:dyDescent="0.2">
      <c r="A16" s="442"/>
      <c r="B16" s="378">
        <f t="shared" si="0"/>
        <v>12</v>
      </c>
      <c r="C16" s="763"/>
      <c r="D16" s="733" t="s">
        <v>601</v>
      </c>
      <c r="E16" s="734"/>
      <c r="F16" s="384"/>
      <c r="G16" s="384">
        <v>0</v>
      </c>
      <c r="H16" s="384">
        <v>0</v>
      </c>
      <c r="I16" s="384">
        <v>0</v>
      </c>
      <c r="J16" s="382">
        <f t="shared" si="2"/>
        <v>0</v>
      </c>
      <c r="K16" s="441"/>
      <c r="L16" s="441"/>
      <c r="M16" s="380">
        <f t="shared" si="1"/>
        <v>12</v>
      </c>
      <c r="N16" s="768"/>
      <c r="O16" s="735" t="s">
        <v>601</v>
      </c>
      <c r="P16" s="736"/>
      <c r="Q16" s="384"/>
      <c r="R16" s="384">
        <v>0</v>
      </c>
      <c r="S16" s="384">
        <v>0</v>
      </c>
      <c r="T16" s="383">
        <f t="shared" si="3"/>
        <v>0</v>
      </c>
      <c r="U16" s="442"/>
    </row>
    <row r="17" spans="1:21" ht="15" customHeight="1" x14ac:dyDescent="0.2">
      <c r="A17" s="442"/>
      <c r="B17" s="378">
        <f t="shared" si="0"/>
        <v>13</v>
      </c>
      <c r="C17" s="764"/>
      <c r="D17" s="745" t="s">
        <v>602</v>
      </c>
      <c r="E17" s="746"/>
      <c r="F17" s="385">
        <v>0</v>
      </c>
      <c r="G17" s="385">
        <v>0</v>
      </c>
      <c r="H17" s="385">
        <v>0</v>
      </c>
      <c r="I17" s="385">
        <v>0</v>
      </c>
      <c r="J17" s="386">
        <f t="shared" si="2"/>
        <v>0</v>
      </c>
      <c r="K17" s="441"/>
      <c r="L17" s="441"/>
      <c r="M17" s="380">
        <f t="shared" si="1"/>
        <v>13</v>
      </c>
      <c r="N17" s="769"/>
      <c r="O17" s="747" t="s">
        <v>602</v>
      </c>
      <c r="P17" s="748"/>
      <c r="Q17" s="385">
        <v>0</v>
      </c>
      <c r="R17" s="385">
        <v>0</v>
      </c>
      <c r="S17" s="385">
        <v>0</v>
      </c>
      <c r="T17" s="383">
        <f t="shared" si="3"/>
        <v>0</v>
      </c>
      <c r="U17" s="442"/>
    </row>
    <row r="18" spans="1:21" ht="15" customHeight="1" x14ac:dyDescent="0.2">
      <c r="A18" s="442"/>
      <c r="B18" s="378">
        <f t="shared" si="0"/>
        <v>14</v>
      </c>
      <c r="C18" s="723" t="s">
        <v>603</v>
      </c>
      <c r="D18" s="726" t="s">
        <v>604</v>
      </c>
      <c r="E18" s="727"/>
      <c r="F18" s="384"/>
      <c r="G18" s="384">
        <v>0</v>
      </c>
      <c r="H18" s="384">
        <v>0</v>
      </c>
      <c r="I18" s="384">
        <v>0</v>
      </c>
      <c r="J18" s="382">
        <f t="shared" si="2"/>
        <v>0</v>
      </c>
      <c r="K18" s="441"/>
      <c r="L18" s="441"/>
      <c r="M18" s="380">
        <f t="shared" si="1"/>
        <v>14</v>
      </c>
      <c r="N18" s="728" t="s">
        <v>603</v>
      </c>
      <c r="O18" s="731" t="s">
        <v>604</v>
      </c>
      <c r="P18" s="732"/>
      <c r="Q18" s="384"/>
      <c r="R18" s="384">
        <v>0</v>
      </c>
      <c r="S18" s="384">
        <v>0</v>
      </c>
      <c r="T18" s="383">
        <f t="shared" si="3"/>
        <v>0</v>
      </c>
      <c r="U18" s="442"/>
    </row>
    <row r="19" spans="1:21" x14ac:dyDescent="0.2">
      <c r="A19" s="442"/>
      <c r="B19" s="378">
        <f t="shared" si="0"/>
        <v>15</v>
      </c>
      <c r="C19" s="724"/>
      <c r="D19" s="711" t="s">
        <v>605</v>
      </c>
      <c r="E19" s="712"/>
      <c r="F19" s="384"/>
      <c r="G19" s="384">
        <v>0</v>
      </c>
      <c r="H19" s="384">
        <v>0</v>
      </c>
      <c r="I19" s="384">
        <v>0</v>
      </c>
      <c r="J19" s="382">
        <f t="shared" si="2"/>
        <v>0</v>
      </c>
      <c r="K19" s="441"/>
      <c r="L19" s="441"/>
      <c r="M19" s="380">
        <f t="shared" si="1"/>
        <v>15</v>
      </c>
      <c r="N19" s="729"/>
      <c r="O19" s="713" t="s">
        <v>605</v>
      </c>
      <c r="P19" s="714"/>
      <c r="Q19" s="384"/>
      <c r="R19" s="384">
        <v>0</v>
      </c>
      <c r="S19" s="384">
        <v>0</v>
      </c>
      <c r="T19" s="383">
        <f t="shared" si="3"/>
        <v>0</v>
      </c>
      <c r="U19" s="442"/>
    </row>
    <row r="20" spans="1:21" ht="12" customHeight="1" x14ac:dyDescent="0.2">
      <c r="A20" s="442"/>
      <c r="B20" s="378">
        <f t="shared" si="0"/>
        <v>16</v>
      </c>
      <c r="C20" s="724"/>
      <c r="D20" s="715" t="s">
        <v>606</v>
      </c>
      <c r="E20" s="716"/>
      <c r="F20" s="384">
        <v>0</v>
      </c>
      <c r="G20" s="384">
        <v>0</v>
      </c>
      <c r="H20" s="384">
        <v>0</v>
      </c>
      <c r="I20" s="384">
        <v>0</v>
      </c>
      <c r="J20" s="382">
        <f t="shared" si="2"/>
        <v>0</v>
      </c>
      <c r="K20" s="441"/>
      <c r="L20" s="441"/>
      <c r="M20" s="380">
        <f t="shared" si="1"/>
        <v>16</v>
      </c>
      <c r="N20" s="729"/>
      <c r="O20" s="717" t="s">
        <v>606</v>
      </c>
      <c r="P20" s="718"/>
      <c r="Q20" s="384">
        <v>0</v>
      </c>
      <c r="R20" s="384">
        <v>0</v>
      </c>
      <c r="S20" s="384">
        <v>0</v>
      </c>
      <c r="T20" s="383">
        <f t="shared" si="3"/>
        <v>0</v>
      </c>
      <c r="U20" s="442"/>
    </row>
    <row r="21" spans="1:21" ht="12" customHeight="1" x14ac:dyDescent="0.2">
      <c r="A21" s="442"/>
      <c r="B21" s="378">
        <f t="shared" si="0"/>
        <v>17</v>
      </c>
      <c r="C21" s="724"/>
      <c r="D21" s="715" t="s">
        <v>607</v>
      </c>
      <c r="E21" s="716"/>
      <c r="F21" s="384"/>
      <c r="G21" s="384"/>
      <c r="H21" s="384">
        <v>0</v>
      </c>
      <c r="I21" s="384">
        <v>0</v>
      </c>
      <c r="J21" s="382">
        <f t="shared" si="2"/>
        <v>0</v>
      </c>
      <c r="K21" s="441"/>
      <c r="L21" s="441"/>
      <c r="M21" s="380">
        <f t="shared" si="1"/>
        <v>17</v>
      </c>
      <c r="N21" s="729"/>
      <c r="O21" s="717" t="s">
        <v>607</v>
      </c>
      <c r="P21" s="718"/>
      <c r="Q21" s="384"/>
      <c r="R21" s="384">
        <v>0</v>
      </c>
      <c r="S21" s="384">
        <v>0</v>
      </c>
      <c r="T21" s="383">
        <f t="shared" si="3"/>
        <v>0</v>
      </c>
      <c r="U21" s="442"/>
    </row>
    <row r="22" spans="1:21" ht="12" customHeight="1" x14ac:dyDescent="0.2">
      <c r="A22" s="442"/>
      <c r="B22" s="378">
        <f t="shared" si="0"/>
        <v>18</v>
      </c>
      <c r="C22" s="724"/>
      <c r="D22" s="741" t="s">
        <v>608</v>
      </c>
      <c r="E22" s="742"/>
      <c r="F22" s="384">
        <v>0</v>
      </c>
      <c r="G22" s="384">
        <v>0</v>
      </c>
      <c r="H22" s="384">
        <v>0</v>
      </c>
      <c r="I22" s="384">
        <v>0</v>
      </c>
      <c r="J22" s="382">
        <f t="shared" si="2"/>
        <v>0</v>
      </c>
      <c r="K22" s="441"/>
      <c r="L22" s="441"/>
      <c r="M22" s="380">
        <f t="shared" si="1"/>
        <v>18</v>
      </c>
      <c r="N22" s="729"/>
      <c r="O22" s="743" t="s">
        <v>608</v>
      </c>
      <c r="P22" s="744"/>
      <c r="Q22" s="384">
        <v>0</v>
      </c>
      <c r="R22" s="384">
        <v>0</v>
      </c>
      <c r="S22" s="384">
        <v>0</v>
      </c>
      <c r="T22" s="383">
        <f t="shared" si="3"/>
        <v>0</v>
      </c>
      <c r="U22" s="442"/>
    </row>
    <row r="23" spans="1:21" ht="12" customHeight="1" x14ac:dyDescent="0.2">
      <c r="A23" s="442"/>
      <c r="B23" s="378">
        <f t="shared" si="0"/>
        <v>19</v>
      </c>
      <c r="C23" s="724"/>
      <c r="D23" s="711" t="s">
        <v>609</v>
      </c>
      <c r="E23" s="712"/>
      <c r="F23" s="384">
        <v>0</v>
      </c>
      <c r="G23" s="384">
        <v>0</v>
      </c>
      <c r="H23" s="384">
        <v>0</v>
      </c>
      <c r="I23" s="384">
        <v>0</v>
      </c>
      <c r="J23" s="382">
        <f t="shared" si="2"/>
        <v>0</v>
      </c>
      <c r="K23" s="441"/>
      <c r="L23" s="441"/>
      <c r="M23" s="380">
        <f t="shared" si="1"/>
        <v>19</v>
      </c>
      <c r="N23" s="729"/>
      <c r="O23" s="713" t="s">
        <v>609</v>
      </c>
      <c r="P23" s="714"/>
      <c r="Q23" s="384">
        <v>0</v>
      </c>
      <c r="R23" s="384">
        <v>0</v>
      </c>
      <c r="S23" s="384">
        <v>0</v>
      </c>
      <c r="T23" s="383">
        <f t="shared" si="3"/>
        <v>0</v>
      </c>
      <c r="U23" s="442"/>
    </row>
    <row r="24" spans="1:21" ht="12" customHeight="1" x14ac:dyDescent="0.2">
      <c r="A24" s="442"/>
      <c r="B24" s="378">
        <f t="shared" si="0"/>
        <v>20</v>
      </c>
      <c r="C24" s="724"/>
      <c r="D24" s="715" t="s">
        <v>610</v>
      </c>
      <c r="E24" s="716"/>
      <c r="F24" s="384">
        <v>0</v>
      </c>
      <c r="G24" s="384">
        <v>0</v>
      </c>
      <c r="H24" s="384">
        <v>0</v>
      </c>
      <c r="I24" s="384">
        <v>0</v>
      </c>
      <c r="J24" s="382">
        <f t="shared" si="2"/>
        <v>0</v>
      </c>
      <c r="K24" s="441"/>
      <c r="L24" s="441"/>
      <c r="M24" s="380">
        <f t="shared" si="1"/>
        <v>20</v>
      </c>
      <c r="N24" s="729"/>
      <c r="O24" s="717" t="s">
        <v>610</v>
      </c>
      <c r="P24" s="718"/>
      <c r="Q24" s="384">
        <v>0</v>
      </c>
      <c r="R24" s="384">
        <v>0</v>
      </c>
      <c r="S24" s="384">
        <v>0</v>
      </c>
      <c r="T24" s="383">
        <f t="shared" si="3"/>
        <v>0</v>
      </c>
      <c r="U24" s="442"/>
    </row>
    <row r="25" spans="1:21" ht="15" customHeight="1" x14ac:dyDescent="0.2">
      <c r="A25" s="442"/>
      <c r="B25" s="378">
        <f t="shared" si="0"/>
        <v>21</v>
      </c>
      <c r="C25" s="724"/>
      <c r="D25" s="719" t="s">
        <v>611</v>
      </c>
      <c r="E25" s="720"/>
      <c r="F25" s="384">
        <v>0</v>
      </c>
      <c r="G25" s="384">
        <v>0</v>
      </c>
      <c r="H25" s="384">
        <v>0</v>
      </c>
      <c r="I25" s="384">
        <v>0</v>
      </c>
      <c r="J25" s="382">
        <f t="shared" si="2"/>
        <v>0</v>
      </c>
      <c r="K25" s="441"/>
      <c r="L25" s="441"/>
      <c r="M25" s="380">
        <f t="shared" si="1"/>
        <v>21</v>
      </c>
      <c r="N25" s="729"/>
      <c r="O25" s="721" t="s">
        <v>611</v>
      </c>
      <c r="P25" s="722"/>
      <c r="Q25" s="384">
        <v>0</v>
      </c>
      <c r="R25" s="384">
        <v>0</v>
      </c>
      <c r="S25" s="384">
        <v>0</v>
      </c>
      <c r="T25" s="383">
        <f t="shared" si="3"/>
        <v>0</v>
      </c>
      <c r="U25" s="442"/>
    </row>
    <row r="26" spans="1:21" ht="12" customHeight="1" x14ac:dyDescent="0.2">
      <c r="A26" s="442"/>
      <c r="B26" s="378">
        <f t="shared" si="0"/>
        <v>22</v>
      </c>
      <c r="C26" s="724"/>
      <c r="D26" s="749" t="s">
        <v>612</v>
      </c>
      <c r="E26" s="750"/>
      <c r="F26" s="384">
        <v>0</v>
      </c>
      <c r="G26" s="384">
        <v>0</v>
      </c>
      <c r="H26" s="384">
        <v>0</v>
      </c>
      <c r="I26" s="384">
        <v>0</v>
      </c>
      <c r="J26" s="382">
        <f t="shared" si="2"/>
        <v>0</v>
      </c>
      <c r="K26" s="441"/>
      <c r="L26" s="441"/>
      <c r="M26" s="380">
        <f t="shared" si="1"/>
        <v>22</v>
      </c>
      <c r="N26" s="729"/>
      <c r="O26" s="751" t="s">
        <v>612</v>
      </c>
      <c r="P26" s="752"/>
      <c r="Q26" s="384">
        <v>0</v>
      </c>
      <c r="R26" s="384">
        <v>0</v>
      </c>
      <c r="S26" s="384">
        <v>0</v>
      </c>
      <c r="T26" s="383">
        <f t="shared" si="3"/>
        <v>0</v>
      </c>
      <c r="U26" s="442"/>
    </row>
    <row r="27" spans="1:21" ht="12" customHeight="1" x14ac:dyDescent="0.2">
      <c r="A27" s="442"/>
      <c r="B27" s="378">
        <f t="shared" si="0"/>
        <v>23</v>
      </c>
      <c r="C27" s="725"/>
      <c r="D27" s="707" t="s">
        <v>613</v>
      </c>
      <c r="E27" s="708"/>
      <c r="F27" s="385">
        <v>0</v>
      </c>
      <c r="G27" s="385">
        <v>0</v>
      </c>
      <c r="H27" s="385">
        <v>0</v>
      </c>
      <c r="I27" s="385">
        <v>0</v>
      </c>
      <c r="J27" s="382">
        <f t="shared" si="2"/>
        <v>0</v>
      </c>
      <c r="K27" s="441"/>
      <c r="L27" s="441"/>
      <c r="M27" s="380">
        <f t="shared" si="1"/>
        <v>23</v>
      </c>
      <c r="N27" s="730"/>
      <c r="O27" s="709" t="s">
        <v>613</v>
      </c>
      <c r="P27" s="710"/>
      <c r="Q27" s="385">
        <v>0</v>
      </c>
      <c r="R27" s="385">
        <v>0</v>
      </c>
      <c r="S27" s="385">
        <v>0</v>
      </c>
      <c r="T27" s="383">
        <f t="shared" si="3"/>
        <v>0</v>
      </c>
      <c r="U27" s="442"/>
    </row>
    <row r="28" spans="1:21" x14ac:dyDescent="0.2">
      <c r="A28" s="442"/>
      <c r="B28" s="378">
        <v>24</v>
      </c>
      <c r="C28" s="387" t="s">
        <v>45</v>
      </c>
      <c r="D28" s="689" t="s">
        <v>614</v>
      </c>
      <c r="E28" s="690"/>
      <c r="F28" s="388">
        <f>(SUM(F13+F14+F15+F16))-F18-F20-F21-F24</f>
        <v>0</v>
      </c>
      <c r="G28" s="388">
        <f>(SUM(G13+G14+G15+G16))-G18-G20-G21-G24</f>
        <v>0</v>
      </c>
      <c r="H28" s="388">
        <f>(SUM(H13+H14+H15+H16))-H18-H20-H21-H24</f>
        <v>0</v>
      </c>
      <c r="I28" s="388">
        <f>(SUM(I13+I14+I15+I16))-I18-I20-I21-I24</f>
        <v>0</v>
      </c>
      <c r="J28" s="389">
        <f>(SUM(J13+J14+J15+J16))-J18-J20-J21-J24</f>
        <v>0</v>
      </c>
      <c r="K28" s="441"/>
      <c r="L28" s="441"/>
      <c r="M28" s="380">
        <v>24</v>
      </c>
      <c r="N28" s="390" t="s">
        <v>45</v>
      </c>
      <c r="O28" s="691" t="s">
        <v>614</v>
      </c>
      <c r="P28" s="692"/>
      <c r="Q28" s="391">
        <f>(SUM(Q13+Q14+Q15+Q16))-Q18-Q20-Q21-Q24</f>
        <v>0</v>
      </c>
      <c r="R28" s="391">
        <f>(SUM(R13+R14+R15+R16))-R18-R20-R21-R24</f>
        <v>0</v>
      </c>
      <c r="S28" s="391">
        <f>(SUM(S13+S14+S15+S16))-S18-S20-S21-S24</f>
        <v>0</v>
      </c>
      <c r="T28" s="383">
        <f t="shared" si="3"/>
        <v>0</v>
      </c>
      <c r="U28" s="442"/>
    </row>
    <row r="29" spans="1:21" x14ac:dyDescent="0.2">
      <c r="A29" s="442"/>
      <c r="B29" s="378">
        <v>25</v>
      </c>
      <c r="C29" s="392" t="s">
        <v>615</v>
      </c>
      <c r="D29" s="689" t="s">
        <v>616</v>
      </c>
      <c r="E29" s="690"/>
      <c r="F29" s="393"/>
      <c r="G29" s="394">
        <v>0</v>
      </c>
      <c r="H29" s="394">
        <v>0</v>
      </c>
      <c r="I29" s="394">
        <v>0</v>
      </c>
      <c r="J29" s="395">
        <f t="shared" si="2"/>
        <v>0</v>
      </c>
      <c r="K29" s="441"/>
      <c r="L29" s="441"/>
      <c r="M29" s="380">
        <v>25</v>
      </c>
      <c r="N29" s="396" t="s">
        <v>615</v>
      </c>
      <c r="O29" s="691" t="s">
        <v>616</v>
      </c>
      <c r="P29" s="692"/>
      <c r="Q29" s="393"/>
      <c r="R29" s="394">
        <v>0</v>
      </c>
      <c r="S29" s="394">
        <v>0</v>
      </c>
      <c r="T29" s="383">
        <f t="shared" si="3"/>
        <v>0</v>
      </c>
      <c r="U29" s="442"/>
    </row>
    <row r="30" spans="1:21" x14ac:dyDescent="0.2">
      <c r="A30" s="442"/>
      <c r="B30" s="378">
        <v>26</v>
      </c>
      <c r="C30" s="397" t="s">
        <v>184</v>
      </c>
      <c r="D30" s="703" t="s">
        <v>617</v>
      </c>
      <c r="E30" s="704"/>
      <c r="F30" s="393"/>
      <c r="G30" s="394">
        <v>0</v>
      </c>
      <c r="H30" s="394">
        <v>0</v>
      </c>
      <c r="I30" s="394">
        <v>0</v>
      </c>
      <c r="J30" s="395">
        <f t="shared" si="2"/>
        <v>0</v>
      </c>
      <c r="K30" s="441"/>
      <c r="L30" s="441"/>
      <c r="M30" s="380">
        <v>26</v>
      </c>
      <c r="N30" s="398" t="s">
        <v>184</v>
      </c>
      <c r="O30" s="705" t="s">
        <v>617</v>
      </c>
      <c r="P30" s="706"/>
      <c r="Q30" s="393"/>
      <c r="R30" s="394">
        <v>0</v>
      </c>
      <c r="S30" s="394">
        <v>0</v>
      </c>
      <c r="T30" s="383">
        <f t="shared" si="3"/>
        <v>0</v>
      </c>
      <c r="U30" s="442"/>
    </row>
    <row r="31" spans="1:21" x14ac:dyDescent="0.2">
      <c r="A31" s="442"/>
      <c r="B31" s="378">
        <v>27</v>
      </c>
      <c r="C31" s="693" t="s">
        <v>618</v>
      </c>
      <c r="D31" s="694"/>
      <c r="E31" s="695"/>
      <c r="F31" s="399">
        <f>F28+F29</f>
        <v>0</v>
      </c>
      <c r="G31" s="399">
        <f>G28+G29</f>
        <v>0</v>
      </c>
      <c r="H31" s="399">
        <f>H28+H29</f>
        <v>0</v>
      </c>
      <c r="I31" s="399">
        <f>I28+I29</f>
        <v>0</v>
      </c>
      <c r="J31" s="389">
        <f>J28+J29</f>
        <v>0</v>
      </c>
      <c r="K31" s="441"/>
      <c r="L31" s="441"/>
      <c r="M31" s="380">
        <v>27</v>
      </c>
      <c r="N31" s="696" t="s">
        <v>618</v>
      </c>
      <c r="O31" s="697"/>
      <c r="P31" s="698"/>
      <c r="Q31" s="400">
        <f>Q28+Q29</f>
        <v>0</v>
      </c>
      <c r="R31" s="400">
        <f>R28+R29</f>
        <v>0</v>
      </c>
      <c r="S31" s="400">
        <f>S28+S29</f>
        <v>0</v>
      </c>
      <c r="T31" s="383">
        <f t="shared" si="3"/>
        <v>0</v>
      </c>
      <c r="U31" s="442"/>
    </row>
    <row r="32" spans="1:21" ht="16.5" customHeight="1" x14ac:dyDescent="0.2">
      <c r="A32" s="442"/>
      <c r="B32" s="378">
        <v>28</v>
      </c>
      <c r="C32" s="401" t="s">
        <v>18</v>
      </c>
      <c r="D32" s="402" t="s">
        <v>619</v>
      </c>
      <c r="E32" s="403"/>
      <c r="F32" s="404"/>
      <c r="G32" s="394">
        <v>0</v>
      </c>
      <c r="H32" s="394">
        <v>0</v>
      </c>
      <c r="I32" s="394">
        <v>0</v>
      </c>
      <c r="J32" s="395">
        <f t="shared" si="2"/>
        <v>0</v>
      </c>
      <c r="K32" s="441"/>
      <c r="L32" s="441"/>
      <c r="M32" s="380">
        <v>28</v>
      </c>
      <c r="N32" s="405" t="s">
        <v>18</v>
      </c>
      <c r="O32" s="406" t="s">
        <v>619</v>
      </c>
      <c r="P32" s="407"/>
      <c r="Q32" s="404"/>
      <c r="R32" s="394">
        <v>0</v>
      </c>
      <c r="S32" s="394">
        <v>0</v>
      </c>
      <c r="T32" s="383">
        <f t="shared" si="3"/>
        <v>0</v>
      </c>
      <c r="U32" s="442"/>
    </row>
    <row r="33" spans="1:29" ht="16.5" customHeight="1" x14ac:dyDescent="0.2">
      <c r="A33" s="442"/>
      <c r="B33" s="378">
        <f t="shared" si="0"/>
        <v>29</v>
      </c>
      <c r="C33" s="401" t="s">
        <v>184</v>
      </c>
      <c r="D33" s="689" t="s">
        <v>620</v>
      </c>
      <c r="E33" s="690"/>
      <c r="F33" s="404"/>
      <c r="G33" s="394">
        <v>0</v>
      </c>
      <c r="H33" s="394">
        <v>0</v>
      </c>
      <c r="I33" s="394">
        <v>0</v>
      </c>
      <c r="J33" s="395">
        <f t="shared" si="2"/>
        <v>0</v>
      </c>
      <c r="K33" s="441"/>
      <c r="L33" s="441"/>
      <c r="M33" s="380">
        <f t="shared" si="1"/>
        <v>29</v>
      </c>
      <c r="N33" s="405" t="s">
        <v>184</v>
      </c>
      <c r="O33" s="691" t="s">
        <v>620</v>
      </c>
      <c r="P33" s="692"/>
      <c r="Q33" s="404"/>
      <c r="R33" s="394">
        <v>0</v>
      </c>
      <c r="S33" s="394">
        <v>0</v>
      </c>
      <c r="T33" s="383">
        <f t="shared" si="3"/>
        <v>0</v>
      </c>
      <c r="U33" s="442"/>
    </row>
    <row r="34" spans="1:29" ht="20.25" customHeight="1" x14ac:dyDescent="0.2">
      <c r="A34" s="442"/>
      <c r="B34" s="378">
        <f t="shared" si="0"/>
        <v>30</v>
      </c>
      <c r="C34" s="693" t="s">
        <v>621</v>
      </c>
      <c r="D34" s="694"/>
      <c r="E34" s="695"/>
      <c r="F34" s="399">
        <f>F31+F32-F33</f>
        <v>0</v>
      </c>
      <c r="G34" s="399">
        <f>G31+G32-G33</f>
        <v>0</v>
      </c>
      <c r="H34" s="399">
        <f>H31+H32-H33</f>
        <v>0</v>
      </c>
      <c r="I34" s="399">
        <f>I31+I32-I33</f>
        <v>0</v>
      </c>
      <c r="J34" s="389">
        <f>J31+J32-J33</f>
        <v>0</v>
      </c>
      <c r="K34" s="441"/>
      <c r="L34" s="441"/>
      <c r="M34" s="380">
        <f t="shared" si="1"/>
        <v>30</v>
      </c>
      <c r="N34" s="696" t="s">
        <v>621</v>
      </c>
      <c r="O34" s="697"/>
      <c r="P34" s="698"/>
      <c r="Q34" s="400">
        <f>Q31+Q32-Q33</f>
        <v>0</v>
      </c>
      <c r="R34" s="400">
        <f>R31+R32-R33</f>
        <v>0</v>
      </c>
      <c r="S34" s="400">
        <f>S31+S32-S33</f>
        <v>0</v>
      </c>
      <c r="T34" s="383">
        <f t="shared" si="3"/>
        <v>0</v>
      </c>
      <c r="U34" s="442"/>
    </row>
    <row r="35" spans="1:29" ht="18" customHeight="1" x14ac:dyDescent="0.2">
      <c r="A35" s="442"/>
      <c r="B35" s="378">
        <f t="shared" si="0"/>
        <v>31</v>
      </c>
      <c r="C35" s="408" t="s">
        <v>184</v>
      </c>
      <c r="D35" s="699" t="s">
        <v>622</v>
      </c>
      <c r="E35" s="700"/>
      <c r="F35" s="409"/>
      <c r="G35" s="384">
        <v>0</v>
      </c>
      <c r="H35" s="384">
        <v>0</v>
      </c>
      <c r="I35" s="384">
        <v>0</v>
      </c>
      <c r="J35" s="410">
        <f t="shared" si="2"/>
        <v>0</v>
      </c>
      <c r="K35" s="441"/>
      <c r="L35" s="441"/>
      <c r="M35" s="380">
        <f t="shared" si="1"/>
        <v>31</v>
      </c>
      <c r="N35" s="411" t="s">
        <v>184</v>
      </c>
      <c r="O35" s="701" t="s">
        <v>622</v>
      </c>
      <c r="P35" s="702"/>
      <c r="Q35" s="409"/>
      <c r="R35" s="384">
        <v>0</v>
      </c>
      <c r="S35" s="384">
        <v>0</v>
      </c>
      <c r="T35" s="383">
        <f t="shared" si="3"/>
        <v>0</v>
      </c>
      <c r="U35" s="442"/>
    </row>
    <row r="36" spans="1:29" ht="18" customHeight="1" x14ac:dyDescent="0.2">
      <c r="A36" s="442"/>
      <c r="B36" s="378">
        <f t="shared" si="0"/>
        <v>32</v>
      </c>
      <c r="C36" s="412" t="s">
        <v>615</v>
      </c>
      <c r="D36" s="681" t="s">
        <v>623</v>
      </c>
      <c r="E36" s="682"/>
      <c r="F36" s="409">
        <v>0</v>
      </c>
      <c r="G36" s="384">
        <v>0</v>
      </c>
      <c r="H36" s="384">
        <v>0</v>
      </c>
      <c r="I36" s="384">
        <v>0</v>
      </c>
      <c r="J36" s="410">
        <f t="shared" si="2"/>
        <v>0</v>
      </c>
      <c r="K36" s="441"/>
      <c r="L36" s="441"/>
      <c r="M36" s="380">
        <f t="shared" si="1"/>
        <v>32</v>
      </c>
      <c r="N36" s="413" t="s">
        <v>615</v>
      </c>
      <c r="O36" s="683" t="s">
        <v>623</v>
      </c>
      <c r="P36" s="684"/>
      <c r="Q36" s="409"/>
      <c r="R36" s="384">
        <v>0</v>
      </c>
      <c r="S36" s="384">
        <v>0</v>
      </c>
      <c r="T36" s="383">
        <f t="shared" si="3"/>
        <v>0</v>
      </c>
      <c r="U36" s="442"/>
    </row>
    <row r="37" spans="1:29" ht="18" customHeight="1" x14ac:dyDescent="0.2">
      <c r="A37" s="442"/>
      <c r="B37" s="378">
        <f t="shared" si="0"/>
        <v>33</v>
      </c>
      <c r="C37" s="412" t="s">
        <v>184</v>
      </c>
      <c r="D37" s="681" t="s">
        <v>624</v>
      </c>
      <c r="E37" s="682"/>
      <c r="F37" s="409"/>
      <c r="G37" s="384">
        <v>0</v>
      </c>
      <c r="H37" s="384">
        <v>0</v>
      </c>
      <c r="I37" s="384">
        <v>0</v>
      </c>
      <c r="J37" s="410">
        <f t="shared" si="2"/>
        <v>0</v>
      </c>
      <c r="K37" s="441"/>
      <c r="L37" s="441"/>
      <c r="M37" s="380">
        <f t="shared" si="1"/>
        <v>33</v>
      </c>
      <c r="N37" s="413" t="s">
        <v>184</v>
      </c>
      <c r="O37" s="683" t="s">
        <v>624</v>
      </c>
      <c r="P37" s="684"/>
      <c r="Q37" s="409"/>
      <c r="R37" s="384">
        <v>0</v>
      </c>
      <c r="S37" s="384">
        <v>0</v>
      </c>
      <c r="T37" s="383">
        <f t="shared" si="3"/>
        <v>0</v>
      </c>
      <c r="U37" s="442"/>
    </row>
    <row r="38" spans="1:29" ht="18" customHeight="1" x14ac:dyDescent="0.2">
      <c r="A38" s="442"/>
      <c r="B38" s="378">
        <f t="shared" si="0"/>
        <v>34</v>
      </c>
      <c r="C38" s="412" t="s">
        <v>615</v>
      </c>
      <c r="D38" s="681" t="s">
        <v>625</v>
      </c>
      <c r="E38" s="682"/>
      <c r="F38" s="409"/>
      <c r="G38" s="384">
        <v>0</v>
      </c>
      <c r="H38" s="384">
        <v>0</v>
      </c>
      <c r="I38" s="384">
        <v>0</v>
      </c>
      <c r="J38" s="410">
        <f t="shared" si="2"/>
        <v>0</v>
      </c>
      <c r="K38" s="441"/>
      <c r="L38" s="441"/>
      <c r="M38" s="380">
        <f t="shared" si="1"/>
        <v>34</v>
      </c>
      <c r="N38" s="413" t="s">
        <v>615</v>
      </c>
      <c r="O38" s="683" t="s">
        <v>625</v>
      </c>
      <c r="P38" s="684"/>
      <c r="Q38" s="409"/>
      <c r="R38" s="384">
        <v>0</v>
      </c>
      <c r="S38" s="384">
        <v>0</v>
      </c>
      <c r="T38" s="383">
        <f t="shared" si="3"/>
        <v>0</v>
      </c>
      <c r="U38" s="442"/>
    </row>
    <row r="39" spans="1:29" s="368" customFormat="1" ht="18" customHeight="1" x14ac:dyDescent="0.2">
      <c r="A39" s="441"/>
      <c r="B39" s="378">
        <f t="shared" si="0"/>
        <v>35</v>
      </c>
      <c r="C39" s="412" t="s">
        <v>184</v>
      </c>
      <c r="D39" s="681" t="s">
        <v>619</v>
      </c>
      <c r="E39" s="682"/>
      <c r="F39" s="384">
        <f>+F32</f>
        <v>0</v>
      </c>
      <c r="G39" s="384">
        <f>+G32</f>
        <v>0</v>
      </c>
      <c r="H39" s="384">
        <f>+H32</f>
        <v>0</v>
      </c>
      <c r="I39" s="384">
        <f>+I32</f>
        <v>0</v>
      </c>
      <c r="J39" s="410">
        <f t="shared" si="2"/>
        <v>0</v>
      </c>
      <c r="K39" s="441"/>
      <c r="L39" s="441"/>
      <c r="M39" s="380">
        <f t="shared" si="1"/>
        <v>35</v>
      </c>
      <c r="N39" s="413" t="s">
        <v>184</v>
      </c>
      <c r="O39" s="683" t="s">
        <v>619</v>
      </c>
      <c r="P39" s="684"/>
      <c r="Q39" s="445">
        <f>+Q32</f>
        <v>0</v>
      </c>
      <c r="R39" s="445">
        <f>+R32</f>
        <v>0</v>
      </c>
      <c r="S39" s="445">
        <f>+S32</f>
        <v>0</v>
      </c>
      <c r="T39" s="383">
        <f t="shared" si="3"/>
        <v>0</v>
      </c>
      <c r="U39" s="441"/>
      <c r="V39" s="441"/>
      <c r="W39" s="441"/>
      <c r="X39" s="441"/>
      <c r="Y39" s="441"/>
      <c r="Z39" s="441"/>
      <c r="AA39" s="441"/>
      <c r="AB39" s="441"/>
      <c r="AC39" s="441"/>
    </row>
    <row r="40" spans="1:29" ht="18" customHeight="1" x14ac:dyDescent="0.2">
      <c r="A40" s="442"/>
      <c r="B40" s="378">
        <f t="shared" si="0"/>
        <v>36</v>
      </c>
      <c r="C40" s="412" t="s">
        <v>615</v>
      </c>
      <c r="D40" s="681" t="s">
        <v>626</v>
      </c>
      <c r="E40" s="682"/>
      <c r="F40" s="409">
        <v>0</v>
      </c>
      <c r="G40" s="384">
        <v>0</v>
      </c>
      <c r="H40" s="384">
        <v>0</v>
      </c>
      <c r="I40" s="384">
        <v>0</v>
      </c>
      <c r="J40" s="410">
        <f t="shared" si="2"/>
        <v>0</v>
      </c>
      <c r="K40" s="441"/>
      <c r="L40" s="441"/>
      <c r="M40" s="380">
        <f t="shared" si="1"/>
        <v>36</v>
      </c>
      <c r="N40" s="413" t="s">
        <v>615</v>
      </c>
      <c r="O40" s="683" t="s">
        <v>626</v>
      </c>
      <c r="P40" s="684"/>
      <c r="Q40" s="409">
        <v>0</v>
      </c>
      <c r="R40" s="384">
        <v>0</v>
      </c>
      <c r="S40" s="384">
        <v>0</v>
      </c>
      <c r="T40" s="383">
        <f t="shared" si="3"/>
        <v>0</v>
      </c>
      <c r="U40" s="442"/>
    </row>
    <row r="41" spans="1:29" s="368" customFormat="1" ht="18" customHeight="1" x14ac:dyDescent="0.2">
      <c r="A41" s="441"/>
      <c r="B41" s="378">
        <f t="shared" si="0"/>
        <v>37</v>
      </c>
      <c r="C41" s="412" t="s">
        <v>184</v>
      </c>
      <c r="D41" s="685" t="s">
        <v>627</v>
      </c>
      <c r="E41" s="686"/>
      <c r="F41" s="409">
        <v>0</v>
      </c>
      <c r="G41" s="384">
        <v>0</v>
      </c>
      <c r="H41" s="384">
        <v>0</v>
      </c>
      <c r="I41" s="384">
        <v>0</v>
      </c>
      <c r="J41" s="410">
        <f t="shared" si="2"/>
        <v>0</v>
      </c>
      <c r="K41" s="441"/>
      <c r="L41" s="441"/>
      <c r="M41" s="380">
        <f t="shared" si="1"/>
        <v>37</v>
      </c>
      <c r="N41" s="413" t="s">
        <v>184</v>
      </c>
      <c r="O41" s="687" t="s">
        <v>627</v>
      </c>
      <c r="P41" s="688"/>
      <c r="Q41" s="409">
        <v>0</v>
      </c>
      <c r="R41" s="384">
        <v>0</v>
      </c>
      <c r="S41" s="384">
        <v>0</v>
      </c>
      <c r="T41" s="383">
        <f t="shared" si="3"/>
        <v>0</v>
      </c>
      <c r="U41" s="441"/>
      <c r="V41" s="441"/>
      <c r="W41" s="441"/>
      <c r="X41" s="441"/>
      <c r="Y41" s="441"/>
      <c r="Z41" s="441"/>
      <c r="AA41" s="441"/>
      <c r="AB41" s="441"/>
      <c r="AC41" s="441"/>
    </row>
    <row r="42" spans="1:29" s="368" customFormat="1" ht="18" customHeight="1" x14ac:dyDescent="0.2">
      <c r="A42" s="441"/>
      <c r="B42" s="378">
        <f t="shared" si="0"/>
        <v>38</v>
      </c>
      <c r="C42" s="412" t="s">
        <v>615</v>
      </c>
      <c r="D42" s="673" t="s">
        <v>138</v>
      </c>
      <c r="E42" s="674"/>
      <c r="F42" s="409">
        <v>0</v>
      </c>
      <c r="G42" s="384">
        <v>0</v>
      </c>
      <c r="H42" s="384">
        <v>0</v>
      </c>
      <c r="I42" s="384">
        <v>0</v>
      </c>
      <c r="J42" s="410">
        <f t="shared" si="2"/>
        <v>0</v>
      </c>
      <c r="K42" s="441"/>
      <c r="L42" s="441"/>
      <c r="M42" s="380">
        <f t="shared" si="1"/>
        <v>38</v>
      </c>
      <c r="N42" s="413" t="s">
        <v>615</v>
      </c>
      <c r="O42" s="673" t="s">
        <v>138</v>
      </c>
      <c r="P42" s="674"/>
      <c r="Q42" s="409">
        <v>0</v>
      </c>
      <c r="R42" s="384">
        <v>0</v>
      </c>
      <c r="S42" s="384">
        <v>0</v>
      </c>
      <c r="T42" s="383">
        <f t="shared" si="3"/>
        <v>0</v>
      </c>
      <c r="U42" s="441"/>
      <c r="V42" s="441"/>
      <c r="W42" s="441"/>
      <c r="X42" s="441"/>
      <c r="Y42" s="441"/>
      <c r="Z42" s="441"/>
      <c r="AA42" s="441"/>
      <c r="AB42" s="441"/>
      <c r="AC42" s="441"/>
    </row>
    <row r="43" spans="1:29" s="368" customFormat="1" ht="15.95" customHeight="1" x14ac:dyDescent="0.2">
      <c r="A43" s="441"/>
      <c r="B43" s="378">
        <f t="shared" si="0"/>
        <v>39</v>
      </c>
      <c r="C43" s="414" t="s">
        <v>45</v>
      </c>
      <c r="D43" s="675" t="s">
        <v>628</v>
      </c>
      <c r="E43" s="676"/>
      <c r="F43" s="415">
        <f>+F34-F35+F36-F37+F38-F39+F40+-F41+F42</f>
        <v>0</v>
      </c>
      <c r="G43" s="415">
        <f>+G34-G35+G36-G37+G38-G39+G40+-G41+G42</f>
        <v>0</v>
      </c>
      <c r="H43" s="415">
        <f>+H34-H35+H36-H37+H38-H39+H40+-H41+H42</f>
        <v>0</v>
      </c>
      <c r="I43" s="415">
        <f>+I34-I35+I36-I37+I38-I39+I40+-I41+I42</f>
        <v>0</v>
      </c>
      <c r="J43" s="416">
        <f>+J34-J35+J36-J37+J38-J39+J40+-J41+J42</f>
        <v>0</v>
      </c>
      <c r="K43" s="441"/>
      <c r="L43" s="441"/>
      <c r="M43" s="380">
        <f t="shared" si="1"/>
        <v>39</v>
      </c>
      <c r="N43" s="417" t="s">
        <v>45</v>
      </c>
      <c r="O43" s="677" t="s">
        <v>628</v>
      </c>
      <c r="P43" s="678"/>
      <c r="Q43" s="418">
        <f>+Q34-Q35+Q36-Q37+Q38-Q39+Q40+-Q41+Q42</f>
        <v>0</v>
      </c>
      <c r="R43" s="418">
        <f>+R34-R35+R36-R37+R38-R39+R40+-R41+R42</f>
        <v>0</v>
      </c>
      <c r="S43" s="418">
        <f>+S34-S35+S36-S37+S38-S39+S40+-S41+S42</f>
        <v>0</v>
      </c>
      <c r="T43" s="383">
        <f t="shared" si="3"/>
        <v>0</v>
      </c>
      <c r="U43" s="441"/>
      <c r="V43" s="441"/>
      <c r="W43" s="441"/>
      <c r="X43" s="441"/>
      <c r="Y43" s="441"/>
      <c r="Z43" s="441"/>
      <c r="AA43" s="441"/>
      <c r="AB43" s="441"/>
      <c r="AC43" s="441"/>
    </row>
    <row r="44" spans="1:29" s="368" customFormat="1" ht="15.95" customHeight="1" x14ac:dyDescent="0.2">
      <c r="A44" s="441"/>
      <c r="B44" s="378">
        <f t="shared" si="0"/>
        <v>40</v>
      </c>
      <c r="C44" s="419" t="s">
        <v>629</v>
      </c>
      <c r="D44" s="419"/>
      <c r="E44" s="420"/>
      <c r="F44" s="404"/>
      <c r="G44" s="394"/>
      <c r="H44" s="394">
        <v>0</v>
      </c>
      <c r="I44" s="394">
        <v>0</v>
      </c>
      <c r="J44" s="395">
        <f t="shared" si="2"/>
        <v>0</v>
      </c>
      <c r="K44" s="441"/>
      <c r="L44" s="441"/>
      <c r="M44" s="380">
        <f t="shared" si="1"/>
        <v>40</v>
      </c>
      <c r="N44" s="421" t="s">
        <v>629</v>
      </c>
      <c r="O44" s="421"/>
      <c r="P44" s="422"/>
      <c r="Q44" s="404"/>
      <c r="R44" s="394">
        <v>0</v>
      </c>
      <c r="S44" s="394">
        <v>0</v>
      </c>
      <c r="T44" s="383">
        <f t="shared" si="3"/>
        <v>0</v>
      </c>
      <c r="U44" s="441"/>
      <c r="V44" s="441"/>
      <c r="W44" s="441"/>
      <c r="X44" s="441"/>
      <c r="Y44" s="441"/>
      <c r="Z44" s="441"/>
      <c r="AA44" s="441"/>
      <c r="AB44" s="441"/>
      <c r="AC44" s="441"/>
    </row>
    <row r="45" spans="1:29" s="368" customFormat="1" ht="15.95" customHeight="1" x14ac:dyDescent="0.2">
      <c r="A45" s="441"/>
      <c r="B45" s="378">
        <f t="shared" si="0"/>
        <v>41</v>
      </c>
      <c r="C45" s="423" t="s">
        <v>184</v>
      </c>
      <c r="D45" s="643" t="s">
        <v>630</v>
      </c>
      <c r="E45" s="644"/>
      <c r="F45" s="667"/>
      <c r="G45" s="667"/>
      <c r="H45" s="667"/>
      <c r="I45" s="667"/>
      <c r="J45" s="679">
        <f>SUM(F45:I46)</f>
        <v>0</v>
      </c>
      <c r="K45" s="441"/>
      <c r="L45" s="441"/>
      <c r="M45" s="380">
        <f t="shared" si="1"/>
        <v>41</v>
      </c>
      <c r="N45" s="424" t="s">
        <v>184</v>
      </c>
      <c r="O45" s="645" t="s">
        <v>630</v>
      </c>
      <c r="P45" s="646"/>
      <c r="Q45" s="667"/>
      <c r="R45" s="667">
        <v>0</v>
      </c>
      <c r="S45" s="667">
        <v>0</v>
      </c>
      <c r="T45" s="383">
        <f t="shared" si="3"/>
        <v>0</v>
      </c>
      <c r="U45" s="441"/>
      <c r="V45" s="441"/>
      <c r="W45" s="441"/>
      <c r="X45" s="441"/>
      <c r="Y45" s="441"/>
      <c r="Z45" s="441"/>
      <c r="AA45" s="441"/>
      <c r="AB45" s="441"/>
      <c r="AC45" s="441"/>
    </row>
    <row r="46" spans="1:29" s="368" customFormat="1" ht="15.95" customHeight="1" x14ac:dyDescent="0.2">
      <c r="A46" s="441"/>
      <c r="B46" s="378">
        <f t="shared" si="0"/>
        <v>42</v>
      </c>
      <c r="C46" s="425"/>
      <c r="D46" s="669" t="s">
        <v>631</v>
      </c>
      <c r="E46" s="670"/>
      <c r="F46" s="668"/>
      <c r="G46" s="668"/>
      <c r="H46" s="668"/>
      <c r="I46" s="668"/>
      <c r="J46" s="680"/>
      <c r="K46" s="441"/>
      <c r="L46" s="441"/>
      <c r="M46" s="380">
        <f t="shared" si="1"/>
        <v>42</v>
      </c>
      <c r="N46" s="426"/>
      <c r="O46" s="671" t="s">
        <v>631</v>
      </c>
      <c r="P46" s="672"/>
      <c r="Q46" s="668"/>
      <c r="R46" s="668"/>
      <c r="S46" s="668"/>
      <c r="T46" s="383">
        <f t="shared" si="3"/>
        <v>0</v>
      </c>
      <c r="U46" s="441"/>
      <c r="V46" s="441"/>
      <c r="W46" s="441"/>
      <c r="X46" s="441"/>
      <c r="Y46" s="441"/>
      <c r="Z46" s="441"/>
      <c r="AA46" s="441"/>
      <c r="AB46" s="441"/>
      <c r="AC46" s="441"/>
    </row>
    <row r="47" spans="1:29" s="368" customFormat="1" ht="15.95" customHeight="1" x14ac:dyDescent="0.2">
      <c r="A47" s="441"/>
      <c r="B47" s="378">
        <f t="shared" si="0"/>
        <v>43</v>
      </c>
      <c r="C47" s="425" t="s">
        <v>184</v>
      </c>
      <c r="D47" s="657" t="s">
        <v>632</v>
      </c>
      <c r="E47" s="658"/>
      <c r="F47" s="409">
        <v>0</v>
      </c>
      <c r="G47" s="384">
        <v>0</v>
      </c>
      <c r="H47" s="384">
        <v>0</v>
      </c>
      <c r="I47" s="384">
        <v>0</v>
      </c>
      <c r="J47" s="410">
        <f t="shared" ref="J47:J57" si="6">SUM(F47:I47)</f>
        <v>0</v>
      </c>
      <c r="K47" s="441"/>
      <c r="L47" s="441"/>
      <c r="M47" s="380">
        <f t="shared" si="1"/>
        <v>43</v>
      </c>
      <c r="N47" s="426" t="s">
        <v>184</v>
      </c>
      <c r="O47" s="659" t="s">
        <v>632</v>
      </c>
      <c r="P47" s="660"/>
      <c r="Q47" s="409">
        <v>0</v>
      </c>
      <c r="R47" s="384">
        <v>0</v>
      </c>
      <c r="S47" s="384">
        <v>0</v>
      </c>
      <c r="T47" s="383">
        <f t="shared" si="3"/>
        <v>0</v>
      </c>
      <c r="U47" s="441"/>
      <c r="V47" s="441"/>
      <c r="W47" s="441"/>
      <c r="X47" s="441"/>
      <c r="Y47" s="441"/>
      <c r="Z47" s="441"/>
      <c r="AA47" s="441"/>
      <c r="AB47" s="441"/>
      <c r="AC47" s="441"/>
    </row>
    <row r="48" spans="1:29" s="368" customFormat="1" ht="15.95" customHeight="1" x14ac:dyDescent="0.2">
      <c r="A48" s="441"/>
      <c r="B48" s="378">
        <f t="shared" si="0"/>
        <v>44</v>
      </c>
      <c r="C48" s="427" t="s">
        <v>45</v>
      </c>
      <c r="D48" s="647" t="s">
        <v>633</v>
      </c>
      <c r="E48" s="648"/>
      <c r="F48" s="428">
        <f>F44-F45-F47</f>
        <v>0</v>
      </c>
      <c r="G48" s="428">
        <f>G44-G45-G47</f>
        <v>0</v>
      </c>
      <c r="H48" s="428">
        <f>H44-H45-H47</f>
        <v>0</v>
      </c>
      <c r="I48" s="428">
        <f>I44-I45-I47</f>
        <v>0</v>
      </c>
      <c r="J48" s="416">
        <f>J44-J45-J47</f>
        <v>0</v>
      </c>
      <c r="K48" s="441"/>
      <c r="L48" s="441"/>
      <c r="M48" s="380">
        <f t="shared" si="1"/>
        <v>44</v>
      </c>
      <c r="N48" s="429" t="s">
        <v>45</v>
      </c>
      <c r="O48" s="649" t="s">
        <v>633</v>
      </c>
      <c r="P48" s="650"/>
      <c r="Q48" s="430">
        <f>Q44-Q45-Q47</f>
        <v>0</v>
      </c>
      <c r="R48" s="430">
        <f>R44-R45-R47</f>
        <v>0</v>
      </c>
      <c r="S48" s="430">
        <f>S44-S45-S47</f>
        <v>0</v>
      </c>
      <c r="T48" s="383">
        <f t="shared" si="3"/>
        <v>0</v>
      </c>
      <c r="U48" s="441"/>
      <c r="V48" s="441"/>
      <c r="W48" s="441"/>
      <c r="X48" s="441"/>
      <c r="Y48" s="441"/>
      <c r="Z48" s="441"/>
      <c r="AA48" s="441"/>
      <c r="AB48" s="441"/>
      <c r="AC48" s="441"/>
    </row>
    <row r="49" spans="1:29" s="368" customFormat="1" ht="15.95" customHeight="1" x14ac:dyDescent="0.2">
      <c r="A49" s="441"/>
      <c r="B49" s="378">
        <f t="shared" si="0"/>
        <v>45</v>
      </c>
      <c r="C49" s="661" t="s">
        <v>634</v>
      </c>
      <c r="D49" s="662"/>
      <c r="E49" s="663"/>
      <c r="F49" s="404"/>
      <c r="G49" s="394">
        <v>0</v>
      </c>
      <c r="H49" s="394">
        <v>0</v>
      </c>
      <c r="I49" s="394">
        <v>0</v>
      </c>
      <c r="J49" s="395">
        <f t="shared" si="6"/>
        <v>0</v>
      </c>
      <c r="K49" s="441"/>
      <c r="L49" s="441"/>
      <c r="M49" s="380">
        <f t="shared" si="1"/>
        <v>45</v>
      </c>
      <c r="N49" s="664" t="s">
        <v>634</v>
      </c>
      <c r="O49" s="665"/>
      <c r="P49" s="666"/>
      <c r="Q49" s="404"/>
      <c r="R49" s="394">
        <v>0</v>
      </c>
      <c r="S49" s="394">
        <v>0</v>
      </c>
      <c r="T49" s="383">
        <f t="shared" si="3"/>
        <v>0</v>
      </c>
      <c r="U49" s="441"/>
      <c r="V49" s="441"/>
      <c r="W49" s="441"/>
      <c r="X49" s="441"/>
      <c r="Y49" s="441"/>
      <c r="Z49" s="441"/>
      <c r="AA49" s="441"/>
      <c r="AB49" s="441"/>
      <c r="AC49" s="441"/>
    </row>
    <row r="50" spans="1:29" s="368" customFormat="1" ht="15.95" customHeight="1" x14ac:dyDescent="0.2">
      <c r="A50" s="441"/>
      <c r="B50" s="378">
        <f t="shared" si="0"/>
        <v>46</v>
      </c>
      <c r="C50" s="431" t="s">
        <v>184</v>
      </c>
      <c r="D50" s="643" t="s">
        <v>635</v>
      </c>
      <c r="E50" s="644"/>
      <c r="F50" s="409"/>
      <c r="G50" s="384">
        <v>0</v>
      </c>
      <c r="H50" s="384">
        <v>0</v>
      </c>
      <c r="I50" s="384">
        <v>0</v>
      </c>
      <c r="J50" s="410">
        <f t="shared" si="6"/>
        <v>0</v>
      </c>
      <c r="K50" s="441"/>
      <c r="L50" s="441"/>
      <c r="M50" s="380">
        <f t="shared" si="1"/>
        <v>46</v>
      </c>
      <c r="N50" s="432" t="s">
        <v>184</v>
      </c>
      <c r="O50" s="645" t="s">
        <v>635</v>
      </c>
      <c r="P50" s="646"/>
      <c r="Q50" s="409"/>
      <c r="R50" s="384">
        <v>0</v>
      </c>
      <c r="S50" s="384">
        <v>0</v>
      </c>
      <c r="T50" s="383">
        <f t="shared" si="3"/>
        <v>0</v>
      </c>
      <c r="U50" s="441"/>
      <c r="V50" s="441"/>
      <c r="W50" s="441"/>
      <c r="X50" s="441"/>
      <c r="Y50" s="441"/>
      <c r="Z50" s="441"/>
      <c r="AA50" s="441"/>
      <c r="AB50" s="441"/>
      <c r="AC50" s="441"/>
    </row>
    <row r="51" spans="1:29" s="368" customFormat="1" ht="15.95" customHeight="1" x14ac:dyDescent="0.2">
      <c r="A51" s="441"/>
      <c r="B51" s="378">
        <f t="shared" si="0"/>
        <v>47</v>
      </c>
      <c r="C51" s="433" t="s">
        <v>45</v>
      </c>
      <c r="D51" s="647" t="s">
        <v>636</v>
      </c>
      <c r="E51" s="648"/>
      <c r="F51" s="428">
        <f t="shared" ref="F51:J51" si="7">F49-F50</f>
        <v>0</v>
      </c>
      <c r="G51" s="428">
        <f t="shared" si="7"/>
        <v>0</v>
      </c>
      <c r="H51" s="428">
        <f t="shared" si="7"/>
        <v>0</v>
      </c>
      <c r="I51" s="428">
        <f t="shared" si="7"/>
        <v>0</v>
      </c>
      <c r="J51" s="416">
        <f t="shared" si="7"/>
        <v>0</v>
      </c>
      <c r="K51" s="441"/>
      <c r="L51" s="441"/>
      <c r="M51" s="380">
        <f t="shared" si="1"/>
        <v>47</v>
      </c>
      <c r="N51" s="434" t="s">
        <v>45</v>
      </c>
      <c r="O51" s="649" t="s">
        <v>636</v>
      </c>
      <c r="P51" s="650"/>
      <c r="Q51" s="430">
        <f t="shared" ref="Q51:S51" si="8">Q49-Q50</f>
        <v>0</v>
      </c>
      <c r="R51" s="430">
        <f t="shared" si="8"/>
        <v>0</v>
      </c>
      <c r="S51" s="430">
        <f t="shared" si="8"/>
        <v>0</v>
      </c>
      <c r="T51" s="383">
        <f t="shared" si="3"/>
        <v>0</v>
      </c>
      <c r="U51" s="441"/>
      <c r="V51" s="441"/>
      <c r="W51" s="441"/>
      <c r="X51" s="441"/>
      <c r="Y51" s="441"/>
      <c r="Z51" s="441"/>
      <c r="AA51" s="441"/>
      <c r="AB51" s="441"/>
      <c r="AC51" s="441"/>
    </row>
    <row r="52" spans="1:29" ht="15.95" customHeight="1" x14ac:dyDescent="0.2">
      <c r="A52" s="442"/>
      <c r="B52" s="378">
        <f t="shared" si="0"/>
        <v>48</v>
      </c>
      <c r="C52" s="651" t="s">
        <v>637</v>
      </c>
      <c r="D52" s="652"/>
      <c r="E52" s="653"/>
      <c r="F52" s="415">
        <f>F43-F48+F51</f>
        <v>0</v>
      </c>
      <c r="G52" s="415">
        <f>G43-G48+G51</f>
        <v>0</v>
      </c>
      <c r="H52" s="415">
        <f>H43-H48+H51</f>
        <v>0</v>
      </c>
      <c r="I52" s="415">
        <f>I43-I48+I51</f>
        <v>0</v>
      </c>
      <c r="J52" s="416">
        <f>J43-J48+J51</f>
        <v>0</v>
      </c>
      <c r="K52" s="442"/>
      <c r="L52" s="442"/>
      <c r="M52" s="380">
        <f t="shared" si="1"/>
        <v>48</v>
      </c>
      <c r="N52" s="654" t="s">
        <v>637</v>
      </c>
      <c r="O52" s="655"/>
      <c r="P52" s="656"/>
      <c r="Q52" s="418">
        <f t="shared" ref="Q52:S52" si="9">Q43-Q48+Q51</f>
        <v>0</v>
      </c>
      <c r="R52" s="418">
        <f t="shared" si="9"/>
        <v>0</v>
      </c>
      <c r="S52" s="418">
        <f t="shared" si="9"/>
        <v>0</v>
      </c>
      <c r="T52" s="383">
        <f t="shared" si="3"/>
        <v>0</v>
      </c>
      <c r="U52" s="442"/>
    </row>
    <row r="53" spans="1:29" ht="15.95" customHeight="1" x14ac:dyDescent="0.2">
      <c r="A53" s="442"/>
      <c r="B53" s="378">
        <f t="shared" si="0"/>
        <v>49</v>
      </c>
      <c r="C53" s="627" t="s">
        <v>638</v>
      </c>
      <c r="D53" s="630" t="s">
        <v>639</v>
      </c>
      <c r="E53" s="631"/>
      <c r="F53" s="435">
        <v>0</v>
      </c>
      <c r="G53" s="436">
        <v>0</v>
      </c>
      <c r="H53" s="436">
        <v>0</v>
      </c>
      <c r="I53" s="436"/>
      <c r="J53" s="437">
        <f t="shared" si="6"/>
        <v>0</v>
      </c>
      <c r="K53" s="442"/>
      <c r="L53" s="442"/>
      <c r="M53" s="380">
        <f t="shared" si="1"/>
        <v>49</v>
      </c>
      <c r="N53" s="632" t="s">
        <v>638</v>
      </c>
      <c r="O53" s="635" t="s">
        <v>639</v>
      </c>
      <c r="P53" s="636"/>
      <c r="Q53" s="435"/>
      <c r="R53" s="436"/>
      <c r="S53" s="436"/>
      <c r="T53" s="466">
        <f>IF(S53&gt;0,S53,IF(R53&gt;0,R53,IF(Q53&gt;0,Q53,IF(AND(S53=0,R53=0,Q53=0),0))))</f>
        <v>0</v>
      </c>
      <c r="U53" s="442"/>
    </row>
    <row r="54" spans="1:29" ht="15.95" customHeight="1" x14ac:dyDescent="0.2">
      <c r="A54" s="442"/>
      <c r="B54" s="378">
        <f t="shared" si="0"/>
        <v>50</v>
      </c>
      <c r="C54" s="628"/>
      <c r="D54" s="637" t="s">
        <v>640</v>
      </c>
      <c r="E54" s="638"/>
      <c r="F54" s="409"/>
      <c r="G54" s="384">
        <v>0</v>
      </c>
      <c r="H54" s="384">
        <v>0</v>
      </c>
      <c r="I54" s="384">
        <v>0</v>
      </c>
      <c r="J54" s="410">
        <f t="shared" si="6"/>
        <v>0</v>
      </c>
      <c r="K54" s="442"/>
      <c r="L54" s="442"/>
      <c r="M54" s="380">
        <f t="shared" si="1"/>
        <v>50</v>
      </c>
      <c r="N54" s="633"/>
      <c r="O54" s="621" t="s">
        <v>640</v>
      </c>
      <c r="P54" s="622"/>
      <c r="Q54" s="409"/>
      <c r="R54" s="384"/>
      <c r="S54" s="384"/>
      <c r="T54" s="466">
        <f>IF(S54&gt;0,S54,IF(R54&gt;0,R54,IF(Q54&gt;0,Q54,IF(AND(S54=0,R54=0,Q54=0),0))))</f>
        <v>0</v>
      </c>
      <c r="U54" s="442"/>
    </row>
    <row r="55" spans="1:29" ht="15.95" customHeight="1" x14ac:dyDescent="0.2">
      <c r="A55" s="442"/>
      <c r="B55" s="378">
        <f t="shared" si="0"/>
        <v>51</v>
      </c>
      <c r="C55" s="628"/>
      <c r="D55" s="639" t="s">
        <v>641</v>
      </c>
      <c r="E55" s="640"/>
      <c r="F55" s="409">
        <v>0</v>
      </c>
      <c r="G55" s="384">
        <v>0</v>
      </c>
      <c r="H55" s="384">
        <v>0</v>
      </c>
      <c r="I55" s="384">
        <v>0</v>
      </c>
      <c r="J55" s="410">
        <f t="shared" si="6"/>
        <v>0</v>
      </c>
      <c r="K55" s="442"/>
      <c r="L55" s="442"/>
      <c r="M55" s="380">
        <f t="shared" si="1"/>
        <v>51</v>
      </c>
      <c r="N55" s="633"/>
      <c r="O55" s="641" t="s">
        <v>641</v>
      </c>
      <c r="P55" s="642"/>
      <c r="Q55" s="409">
        <v>0</v>
      </c>
      <c r="R55" s="384">
        <v>0</v>
      </c>
      <c r="S55" s="384">
        <v>0</v>
      </c>
      <c r="T55" s="466">
        <f t="shared" ref="T55:T56" si="10">IF(S55&gt;0,S55,IF(R55&gt;0,R55,IF(Q55&gt;0,Q55,IF(AND(S55=0,R55=0,Q55=0),0))))</f>
        <v>0</v>
      </c>
      <c r="U55" s="442"/>
    </row>
    <row r="56" spans="1:29" ht="15.95" customHeight="1" x14ac:dyDescent="0.2">
      <c r="A56" s="442"/>
      <c r="B56" s="378">
        <f t="shared" si="0"/>
        <v>52</v>
      </c>
      <c r="C56" s="628"/>
      <c r="D56" s="637" t="s">
        <v>642</v>
      </c>
      <c r="E56" s="638"/>
      <c r="F56" s="438">
        <v>0</v>
      </c>
      <c r="G56" s="384">
        <v>0</v>
      </c>
      <c r="H56" s="384">
        <v>0</v>
      </c>
      <c r="I56" s="384">
        <v>0</v>
      </c>
      <c r="J56" s="410">
        <f t="shared" si="6"/>
        <v>0</v>
      </c>
      <c r="K56" s="442"/>
      <c r="L56" s="442"/>
      <c r="M56" s="380">
        <f t="shared" si="1"/>
        <v>52</v>
      </c>
      <c r="N56" s="633"/>
      <c r="O56" s="621" t="s">
        <v>642</v>
      </c>
      <c r="P56" s="622"/>
      <c r="Q56" s="438">
        <v>0</v>
      </c>
      <c r="R56" s="384">
        <v>0</v>
      </c>
      <c r="S56" s="384">
        <v>0</v>
      </c>
      <c r="T56" s="466">
        <f t="shared" si="10"/>
        <v>0</v>
      </c>
      <c r="U56" s="442"/>
    </row>
    <row r="57" spans="1:29" ht="15.95" customHeight="1" thickBot="1" x14ac:dyDescent="0.25">
      <c r="A57" s="442"/>
      <c r="B57" s="378">
        <f t="shared" si="0"/>
        <v>53</v>
      </c>
      <c r="C57" s="629"/>
      <c r="D57" s="623" t="s">
        <v>643</v>
      </c>
      <c r="E57" s="624"/>
      <c r="F57" s="439">
        <f>F53-F54-F56</f>
        <v>0</v>
      </c>
      <c r="G57" s="439">
        <f>G53-G54-G56</f>
        <v>0</v>
      </c>
      <c r="H57" s="439">
        <f>H53-H54-H56</f>
        <v>0</v>
      </c>
      <c r="I57" s="439">
        <f>I53-I54-I56</f>
        <v>0</v>
      </c>
      <c r="J57" s="440">
        <f t="shared" si="6"/>
        <v>0</v>
      </c>
      <c r="K57" s="442"/>
      <c r="L57" s="442"/>
      <c r="M57" s="380">
        <f t="shared" si="1"/>
        <v>53</v>
      </c>
      <c r="N57" s="634"/>
      <c r="O57" s="625" t="s">
        <v>643</v>
      </c>
      <c r="P57" s="626"/>
      <c r="Q57" s="439">
        <f t="shared" ref="Q57:S57" si="11">Q53-Q54-Q56</f>
        <v>0</v>
      </c>
      <c r="R57" s="439">
        <f t="shared" si="11"/>
        <v>0</v>
      </c>
      <c r="S57" s="439">
        <f t="shared" si="11"/>
        <v>0</v>
      </c>
      <c r="T57" s="467">
        <f>IF(S57&lt;&gt;0,S57,IF(R57&lt;&gt;0,R57,IF(Q57&lt;&gt;0,Q57,IF(AND(S57=0,R57=0,Q57=0),0))))</f>
        <v>0</v>
      </c>
      <c r="U57" s="442"/>
    </row>
    <row r="58" spans="1:29" x14ac:dyDescent="0.2"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</row>
    <row r="59" spans="1:29" x14ac:dyDescent="0.2"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</row>
    <row r="60" spans="1:29" x14ac:dyDescent="0.2"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</row>
    <row r="61" spans="1:29" x14ac:dyDescent="0.2"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</row>
    <row r="62" spans="1:29" x14ac:dyDescent="0.2"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</row>
    <row r="63" spans="1:29" x14ac:dyDescent="0.2"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</row>
    <row r="64" spans="1:29" x14ac:dyDescent="0.2"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</row>
    <row r="65" spans="4:20" x14ac:dyDescent="0.2"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</row>
    <row r="66" spans="4:20" x14ac:dyDescent="0.2"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</row>
    <row r="67" spans="4:20" x14ac:dyDescent="0.2"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</row>
    <row r="68" spans="4:20" x14ac:dyDescent="0.2"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</row>
    <row r="69" spans="4:20" x14ac:dyDescent="0.2"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</row>
    <row r="70" spans="4:20" x14ac:dyDescent="0.2"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</row>
    <row r="71" spans="4:20" x14ac:dyDescent="0.2"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</row>
    <row r="72" spans="4:20" x14ac:dyDescent="0.2"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</row>
    <row r="73" spans="4:20" x14ac:dyDescent="0.2"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</row>
    <row r="74" spans="4:20" x14ac:dyDescent="0.2"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</row>
    <row r="75" spans="4:20" x14ac:dyDescent="0.2"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</row>
    <row r="76" spans="4:20" x14ac:dyDescent="0.2">
      <c r="K76" s="187"/>
      <c r="L76" s="187"/>
    </row>
    <row r="77" spans="4:20" x14ac:dyDescent="0.2">
      <c r="K77" s="187"/>
      <c r="L77" s="187"/>
    </row>
    <row r="78" spans="4:20" x14ac:dyDescent="0.2">
      <c r="K78" s="187"/>
      <c r="L78" s="187"/>
    </row>
    <row r="79" spans="4:20" x14ac:dyDescent="0.2">
      <c r="K79" s="187"/>
      <c r="L79" s="187"/>
    </row>
    <row r="80" spans="4:20" x14ac:dyDescent="0.2">
      <c r="K80" s="187"/>
      <c r="L80" s="187"/>
    </row>
    <row r="81" spans="11:12" x14ac:dyDescent="0.2">
      <c r="K81" s="187"/>
      <c r="L81" s="187"/>
    </row>
  </sheetData>
  <sheetProtection password="C2E6" sheet="1" objects="1" scenarios="1"/>
  <dataConsolidate/>
  <mergeCells count="126">
    <mergeCell ref="B3:D3"/>
    <mergeCell ref="E3:J3"/>
    <mergeCell ref="P3:T3"/>
    <mergeCell ref="B4:D4"/>
    <mergeCell ref="M4:P4"/>
    <mergeCell ref="Q4:S4"/>
    <mergeCell ref="D10:E10"/>
    <mergeCell ref="O10:P10"/>
    <mergeCell ref="O5:P5"/>
    <mergeCell ref="O6:P6"/>
    <mergeCell ref="D5:E5"/>
    <mergeCell ref="D6:E6"/>
    <mergeCell ref="K1:L3"/>
    <mergeCell ref="F4:I4"/>
    <mergeCell ref="D11:E11"/>
    <mergeCell ref="O11:P11"/>
    <mergeCell ref="D12:E12"/>
    <mergeCell ref="O12:P12"/>
    <mergeCell ref="F6:J6"/>
    <mergeCell ref="Q6:T6"/>
    <mergeCell ref="C7:C17"/>
    <mergeCell ref="D7:E7"/>
    <mergeCell ref="N7:N17"/>
    <mergeCell ref="O7:P7"/>
    <mergeCell ref="D8:E8"/>
    <mergeCell ref="O8:P8"/>
    <mergeCell ref="D9:E9"/>
    <mergeCell ref="O9:P9"/>
    <mergeCell ref="C18:C27"/>
    <mergeCell ref="D18:E18"/>
    <mergeCell ref="N18:N27"/>
    <mergeCell ref="O18:P18"/>
    <mergeCell ref="D19:E19"/>
    <mergeCell ref="D13:E13"/>
    <mergeCell ref="O13:P13"/>
    <mergeCell ref="D14:E14"/>
    <mergeCell ref="O14:P14"/>
    <mergeCell ref="D15:E15"/>
    <mergeCell ref="O15:P15"/>
    <mergeCell ref="O19:P19"/>
    <mergeCell ref="D20:E20"/>
    <mergeCell ref="O20:P20"/>
    <mergeCell ref="D21:E21"/>
    <mergeCell ref="O21:P21"/>
    <mergeCell ref="D22:E22"/>
    <mergeCell ref="O22:P22"/>
    <mergeCell ref="D16:E16"/>
    <mergeCell ref="O16:P16"/>
    <mergeCell ref="D17:E17"/>
    <mergeCell ref="O17:P17"/>
    <mergeCell ref="D26:E26"/>
    <mergeCell ref="O26:P26"/>
    <mergeCell ref="D27:E27"/>
    <mergeCell ref="O27:P27"/>
    <mergeCell ref="D28:E28"/>
    <mergeCell ref="O28:P28"/>
    <mergeCell ref="D23:E23"/>
    <mergeCell ref="O23:P23"/>
    <mergeCell ref="D24:E24"/>
    <mergeCell ref="O24:P24"/>
    <mergeCell ref="D25:E25"/>
    <mergeCell ref="O25:P25"/>
    <mergeCell ref="D33:E33"/>
    <mergeCell ref="O33:P33"/>
    <mergeCell ref="C34:E34"/>
    <mergeCell ref="N34:P34"/>
    <mergeCell ref="D35:E35"/>
    <mergeCell ref="O35:P35"/>
    <mergeCell ref="D29:E29"/>
    <mergeCell ref="O29:P29"/>
    <mergeCell ref="D30:E30"/>
    <mergeCell ref="O30:P30"/>
    <mergeCell ref="C31:E31"/>
    <mergeCell ref="N31:P31"/>
    <mergeCell ref="D40:E40"/>
    <mergeCell ref="O40:P40"/>
    <mergeCell ref="D41:E41"/>
    <mergeCell ref="O41:P41"/>
    <mergeCell ref="D38:E38"/>
    <mergeCell ref="O38:P38"/>
    <mergeCell ref="D39:E39"/>
    <mergeCell ref="O39:P39"/>
    <mergeCell ref="D36:E36"/>
    <mergeCell ref="O36:P36"/>
    <mergeCell ref="D37:E37"/>
    <mergeCell ref="O37:P37"/>
    <mergeCell ref="O45:P45"/>
    <mergeCell ref="Q45:Q46"/>
    <mergeCell ref="R45:R46"/>
    <mergeCell ref="S45:S46"/>
    <mergeCell ref="D46:E46"/>
    <mergeCell ref="O46:P46"/>
    <mergeCell ref="D42:E42"/>
    <mergeCell ref="O42:P42"/>
    <mergeCell ref="D43:E43"/>
    <mergeCell ref="O43:P43"/>
    <mergeCell ref="D45:E45"/>
    <mergeCell ref="F45:F46"/>
    <mergeCell ref="G45:G46"/>
    <mergeCell ref="H45:H46"/>
    <mergeCell ref="I45:I46"/>
    <mergeCell ref="J45:J46"/>
    <mergeCell ref="D50:E50"/>
    <mergeCell ref="O50:P50"/>
    <mergeCell ref="D51:E51"/>
    <mergeCell ref="O51:P51"/>
    <mergeCell ref="C52:E52"/>
    <mergeCell ref="N52:P52"/>
    <mergeCell ref="D47:E47"/>
    <mergeCell ref="O47:P47"/>
    <mergeCell ref="D48:E48"/>
    <mergeCell ref="O48:P48"/>
    <mergeCell ref="C49:E49"/>
    <mergeCell ref="N49:P49"/>
    <mergeCell ref="O56:P56"/>
    <mergeCell ref="D57:E57"/>
    <mergeCell ref="O57:P57"/>
    <mergeCell ref="C53:C57"/>
    <mergeCell ref="D53:E53"/>
    <mergeCell ref="N53:N57"/>
    <mergeCell ref="O53:P53"/>
    <mergeCell ref="D54:E54"/>
    <mergeCell ref="O54:P54"/>
    <mergeCell ref="D55:E55"/>
    <mergeCell ref="O55:P55"/>
    <mergeCell ref="D56:E56"/>
  </mergeCells>
  <pageMargins left="0.31496062992125984" right="0.19685039370078741" top="0.39370078740157483" bottom="0.39370078740157483" header="0.31496062992125984" footer="0.31496062992125984"/>
  <pageSetup paperSize="9" scale="95" fitToWidth="2" orientation="portrait" horizontalDpi="4294967295" verticalDpi="4294967295" r:id="rId1"/>
  <ignoredErrors>
    <ignoredError sqref="F39:I39 F57:I57 R13:S13 F13:I13 E3 Q57:S57" unlockedFormula="1"/>
    <ignoredError sqref="J28:J34 J43:J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I531"/>
  <sheetViews>
    <sheetView zoomScaleNormal="100" workbookViewId="0">
      <selection activeCell="I81" sqref="I81"/>
    </sheetView>
  </sheetViews>
  <sheetFormatPr baseColWidth="10" defaultColWidth="11.5703125" defaultRowHeight="12" x14ac:dyDescent="0.2"/>
  <cols>
    <col min="1" max="1" width="3.5703125" style="69" customWidth="1"/>
    <col min="2" max="2" width="1.7109375" style="69" customWidth="1"/>
    <col min="3" max="3" width="5.7109375" style="69" customWidth="1"/>
    <col min="4" max="4" width="25.7109375" style="69" customWidth="1"/>
    <col min="5" max="5" width="11.7109375" style="70" customWidth="1"/>
    <col min="6" max="6" width="17.7109375" style="71" customWidth="1"/>
    <col min="7" max="7" width="7.7109375" style="72" customWidth="1"/>
    <col min="8" max="8" width="13.28515625" style="71" customWidth="1"/>
    <col min="9" max="9" width="18" style="73" customWidth="1"/>
    <col min="10" max="10" width="15.28515625" style="69" hidden="1" customWidth="1"/>
    <col min="11" max="11" width="3.7109375" style="69" hidden="1" customWidth="1"/>
    <col min="12" max="12" width="11.5703125" style="69" hidden="1" customWidth="1"/>
    <col min="13" max="13" width="3.7109375" style="69" hidden="1" customWidth="1"/>
    <col min="14" max="14" width="11.5703125" style="69" hidden="1" customWidth="1"/>
    <col min="15" max="15" width="3.7109375" style="69" hidden="1" customWidth="1"/>
    <col min="16" max="16" width="11.5703125" style="69" hidden="1" customWidth="1"/>
    <col min="17" max="17" width="3.7109375" style="69" hidden="1" customWidth="1"/>
    <col min="18" max="18" width="11.5703125" style="69" hidden="1" customWidth="1"/>
    <col min="19" max="19" width="3.7109375" style="69" hidden="1" customWidth="1"/>
    <col min="20" max="20" width="11.5703125" style="69" hidden="1" customWidth="1"/>
    <col min="21" max="21" width="3.7109375" style="69" hidden="1" customWidth="1"/>
    <col min="22" max="22" width="11.5703125" style="69" hidden="1" customWidth="1"/>
    <col min="23" max="23" width="3.7109375" style="69" hidden="1" customWidth="1"/>
    <col min="24" max="24" width="13.7109375" style="69" hidden="1" customWidth="1"/>
    <col min="25" max="25" width="3.7109375" style="69" hidden="1" customWidth="1"/>
    <col min="26" max="26" width="11.5703125" style="69" hidden="1" customWidth="1"/>
    <col min="27" max="27" width="3.7109375" style="69" hidden="1" customWidth="1"/>
    <col min="28" max="28" width="11.5703125" style="69" hidden="1" customWidth="1"/>
    <col min="29" max="29" width="3.7109375" style="69" hidden="1" customWidth="1"/>
    <col min="30" max="30" width="11.5703125" style="69" hidden="1" customWidth="1"/>
    <col min="31" max="31" width="3.7109375" style="69" hidden="1" customWidth="1"/>
    <col min="32" max="32" width="11.5703125" style="69" hidden="1" customWidth="1"/>
    <col min="33" max="33" width="3.7109375" style="69" hidden="1" customWidth="1"/>
    <col min="34" max="34" width="11.5703125" style="69" hidden="1" customWidth="1"/>
    <col min="35" max="35" width="4.7109375" style="69" hidden="1" customWidth="1"/>
    <col min="36" max="16384" width="11.5703125" style="69"/>
  </cols>
  <sheetData>
    <row r="1" spans="1:33" ht="30" x14ac:dyDescent="0.4">
      <c r="A1" s="68" t="s">
        <v>57</v>
      </c>
    </row>
    <row r="3" spans="1:33" s="74" customFormat="1" ht="15.75" x14ac:dyDescent="0.25">
      <c r="B3" s="75" t="s">
        <v>58</v>
      </c>
      <c r="C3" s="76"/>
      <c r="D3" s="76"/>
      <c r="E3" s="77"/>
      <c r="G3" s="72"/>
      <c r="H3" s="72"/>
      <c r="I3" s="73"/>
    </row>
    <row r="4" spans="1:33" s="74" customFormat="1" x14ac:dyDescent="0.2">
      <c r="C4" s="76"/>
      <c r="D4" s="76"/>
      <c r="E4" s="77"/>
      <c r="F4" s="78"/>
      <c r="G4" s="72"/>
      <c r="H4" s="72"/>
      <c r="I4" s="73"/>
    </row>
    <row r="5" spans="1:33" x14ac:dyDescent="0.2">
      <c r="A5" s="79" t="s">
        <v>59</v>
      </c>
      <c r="B5" s="80"/>
      <c r="F5" s="81" t="s">
        <v>60</v>
      </c>
    </row>
    <row r="6" spans="1:33" s="74" customFormat="1" x14ac:dyDescent="0.2">
      <c r="A6" s="74">
        <v>1</v>
      </c>
      <c r="C6" s="74" t="s">
        <v>61</v>
      </c>
      <c r="H6" s="72" t="s">
        <v>62</v>
      </c>
      <c r="I6" s="82" t="str">
        <f>CONCATENATE(Investitionskonzept!L6,Investitionskonzept!N6)</f>
        <v>276 07</v>
      </c>
    </row>
    <row r="7" spans="1:33" s="74" customFormat="1" hidden="1" x14ac:dyDescent="0.2">
      <c r="A7" s="74">
        <v>2</v>
      </c>
      <c r="C7" s="76" t="s">
        <v>63</v>
      </c>
      <c r="D7" s="76"/>
      <c r="E7" s="77"/>
      <c r="F7" s="83" t="s">
        <v>64</v>
      </c>
      <c r="G7" s="78"/>
      <c r="H7" s="72" t="s">
        <v>62</v>
      </c>
      <c r="I7" s="84"/>
    </row>
    <row r="8" spans="1:33" s="74" customFormat="1" hidden="1" x14ac:dyDescent="0.2">
      <c r="A8" s="74">
        <v>3</v>
      </c>
      <c r="C8" s="76" t="s">
        <v>65</v>
      </c>
      <c r="D8" s="76"/>
      <c r="E8" s="77"/>
      <c r="F8" s="83" t="s">
        <v>66</v>
      </c>
      <c r="G8" s="78"/>
      <c r="H8" s="72" t="s">
        <v>62</v>
      </c>
      <c r="I8" s="84"/>
    </row>
    <row r="9" spans="1:33" s="74" customFormat="1" hidden="1" x14ac:dyDescent="0.2">
      <c r="A9" s="74">
        <v>4</v>
      </c>
      <c r="C9" s="76" t="s">
        <v>67</v>
      </c>
      <c r="D9" s="76"/>
      <c r="E9" s="77"/>
      <c r="F9" s="83" t="s">
        <v>68</v>
      </c>
      <c r="G9" s="78"/>
      <c r="H9" s="72" t="s">
        <v>62</v>
      </c>
      <c r="I9" s="85"/>
    </row>
    <row r="10" spans="1:33" s="74" customFormat="1" hidden="1" x14ac:dyDescent="0.2">
      <c r="A10" s="74">
        <v>5</v>
      </c>
      <c r="C10" s="76" t="s">
        <v>69</v>
      </c>
      <c r="D10" s="76"/>
      <c r="E10" s="77"/>
      <c r="F10" s="83" t="s">
        <v>70</v>
      </c>
      <c r="G10" s="78"/>
      <c r="H10" s="72" t="s">
        <v>62</v>
      </c>
      <c r="I10" s="84"/>
    </row>
    <row r="11" spans="1:33" s="74" customFormat="1" hidden="1" x14ac:dyDescent="0.2">
      <c r="A11" s="74">
        <v>6</v>
      </c>
      <c r="C11" s="74" t="s">
        <v>71</v>
      </c>
      <c r="E11" s="86"/>
      <c r="F11" s="83" t="s">
        <v>72</v>
      </c>
      <c r="G11" s="78"/>
      <c r="H11" s="72" t="s">
        <v>62</v>
      </c>
      <c r="I11" s="87"/>
    </row>
    <row r="12" spans="1:33" s="74" customFormat="1" x14ac:dyDescent="0.2">
      <c r="A12" s="74">
        <v>7</v>
      </c>
      <c r="C12" s="76" t="s">
        <v>73</v>
      </c>
      <c r="E12" s="86"/>
      <c r="F12" s="83"/>
      <c r="G12" s="78"/>
      <c r="H12" s="72" t="s">
        <v>74</v>
      </c>
      <c r="I12" s="88"/>
    </row>
    <row r="13" spans="1:33" s="74" customFormat="1" hidden="1" x14ac:dyDescent="0.2">
      <c r="A13" s="74">
        <v>8</v>
      </c>
      <c r="C13" s="76" t="s">
        <v>75</v>
      </c>
      <c r="E13" s="86"/>
      <c r="F13" s="83"/>
      <c r="G13" s="78"/>
      <c r="H13" s="72" t="s">
        <v>74</v>
      </c>
      <c r="I13" s="88"/>
    </row>
    <row r="14" spans="1:33" s="74" customFormat="1" x14ac:dyDescent="0.2">
      <c r="A14" s="74">
        <v>9</v>
      </c>
      <c r="C14" s="76" t="s">
        <v>76</v>
      </c>
      <c r="E14" s="86"/>
      <c r="F14" s="83"/>
      <c r="G14" s="78"/>
      <c r="H14" s="72" t="s">
        <v>74</v>
      </c>
      <c r="I14" s="88"/>
    </row>
    <row r="15" spans="1:33" s="74" customFormat="1" ht="12.75" x14ac:dyDescent="0.2">
      <c r="A15" s="74">
        <v>10</v>
      </c>
      <c r="C15" s="76" t="s">
        <v>77</v>
      </c>
      <c r="E15" s="86"/>
      <c r="F15" s="83"/>
      <c r="G15" s="78"/>
      <c r="H15" s="72" t="s">
        <v>74</v>
      </c>
      <c r="I15" s="8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</row>
    <row r="16" spans="1:33" s="74" customFormat="1" ht="12.75" x14ac:dyDescent="0.2">
      <c r="A16" s="74">
        <v>11</v>
      </c>
      <c r="C16" s="76" t="s">
        <v>78</v>
      </c>
      <c r="D16" s="76"/>
      <c r="E16" s="77"/>
      <c r="F16" s="90"/>
      <c r="G16" s="78"/>
      <c r="H16" s="72" t="s">
        <v>79</v>
      </c>
      <c r="I16" s="91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</row>
    <row r="17" spans="1:35" s="74" customFormat="1" x14ac:dyDescent="0.2">
      <c r="A17" s="74">
        <v>12</v>
      </c>
      <c r="C17" s="76" t="s">
        <v>80</v>
      </c>
      <c r="D17" s="76"/>
      <c r="E17" s="77"/>
      <c r="F17" s="83"/>
      <c r="G17" s="78"/>
      <c r="H17" s="72" t="s">
        <v>79</v>
      </c>
      <c r="I17" s="91"/>
    </row>
    <row r="18" spans="1:35" s="74" customFormat="1" x14ac:dyDescent="0.2">
      <c r="A18" s="74">
        <v>13</v>
      </c>
      <c r="C18" s="76" t="s">
        <v>81</v>
      </c>
      <c r="D18" s="76"/>
      <c r="E18" s="77"/>
      <c r="F18" s="83"/>
      <c r="H18" s="72" t="s">
        <v>79</v>
      </c>
      <c r="I18" s="91"/>
    </row>
    <row r="19" spans="1:35" s="74" customFormat="1" x14ac:dyDescent="0.2">
      <c r="A19" s="74">
        <v>14</v>
      </c>
      <c r="C19" s="76"/>
      <c r="D19" s="77" t="s">
        <v>82</v>
      </c>
      <c r="F19" s="78"/>
      <c r="G19" s="78"/>
      <c r="H19" s="72" t="s">
        <v>7</v>
      </c>
      <c r="I19" s="92"/>
      <c r="J19" s="74" t="s">
        <v>83</v>
      </c>
      <c r="L19" s="90" t="s">
        <v>84</v>
      </c>
      <c r="M19" s="90"/>
      <c r="N19" s="90" t="s">
        <v>80</v>
      </c>
      <c r="O19" s="90"/>
      <c r="P19" s="90" t="s">
        <v>85</v>
      </c>
      <c r="Q19" s="90"/>
      <c r="R19" s="90" t="s">
        <v>86</v>
      </c>
      <c r="S19" s="90"/>
      <c r="T19" s="90" t="s">
        <v>87</v>
      </c>
      <c r="U19" s="90"/>
      <c r="V19" s="90" t="s">
        <v>88</v>
      </c>
      <c r="W19" s="90"/>
      <c r="X19" s="90" t="s">
        <v>38</v>
      </c>
      <c r="Y19" s="90"/>
      <c r="Z19" s="90" t="s">
        <v>89</v>
      </c>
      <c r="AA19" s="90"/>
      <c r="AB19" s="90" t="s">
        <v>90</v>
      </c>
      <c r="AC19" s="90"/>
      <c r="AD19" s="90" t="s">
        <v>91</v>
      </c>
      <c r="AE19" s="90"/>
      <c r="AF19" s="90" t="s">
        <v>92</v>
      </c>
      <c r="AH19" s="90" t="s">
        <v>93</v>
      </c>
    </row>
    <row r="20" spans="1:35" s="74" customFormat="1" x14ac:dyDescent="0.2">
      <c r="A20" s="74">
        <v>15</v>
      </c>
      <c r="C20" s="76"/>
      <c r="D20" s="77" t="s">
        <v>94</v>
      </c>
      <c r="F20" s="78"/>
      <c r="H20" s="72" t="s">
        <v>95</v>
      </c>
      <c r="I20" s="91"/>
      <c r="J20" s="93" t="s">
        <v>96</v>
      </c>
      <c r="K20" s="94">
        <v>1</v>
      </c>
      <c r="L20" s="93" t="s">
        <v>97</v>
      </c>
      <c r="M20" s="93">
        <v>0</v>
      </c>
      <c r="N20" s="95" t="s">
        <v>98</v>
      </c>
      <c r="O20" s="95">
        <v>1</v>
      </c>
      <c r="P20" s="96" t="s">
        <v>99</v>
      </c>
      <c r="Q20" s="96">
        <v>1</v>
      </c>
      <c r="R20" s="97" t="s">
        <v>100</v>
      </c>
      <c r="S20" s="97">
        <v>1</v>
      </c>
      <c r="T20" s="98" t="s">
        <v>101</v>
      </c>
      <c r="U20" s="98">
        <v>0</v>
      </c>
      <c r="V20" s="99" t="s">
        <v>102</v>
      </c>
      <c r="W20" s="99">
        <v>1</v>
      </c>
      <c r="X20" s="100" t="s">
        <v>103</v>
      </c>
      <c r="Y20" s="100">
        <v>1</v>
      </c>
      <c r="Z20" s="97" t="s">
        <v>99</v>
      </c>
      <c r="AA20" s="97">
        <v>0</v>
      </c>
      <c r="AB20" s="100" t="s">
        <v>104</v>
      </c>
      <c r="AC20" s="100">
        <v>1</v>
      </c>
      <c r="AD20" s="101" t="s">
        <v>105</v>
      </c>
      <c r="AE20" s="101">
        <v>1</v>
      </c>
      <c r="AF20" s="93" t="s">
        <v>106</v>
      </c>
      <c r="AG20" s="102">
        <v>1</v>
      </c>
      <c r="AH20" s="103" t="s">
        <v>107</v>
      </c>
      <c r="AI20" s="103">
        <v>1</v>
      </c>
    </row>
    <row r="21" spans="1:35" s="74" customFormat="1" x14ac:dyDescent="0.2">
      <c r="A21" s="74">
        <v>16</v>
      </c>
      <c r="C21" s="76" t="s">
        <v>108</v>
      </c>
      <c r="D21" s="76"/>
      <c r="E21" s="77"/>
      <c r="F21" s="83" t="s">
        <v>109</v>
      </c>
      <c r="H21" s="72" t="s">
        <v>79</v>
      </c>
      <c r="I21" s="91"/>
      <c r="J21" s="93" t="s">
        <v>110</v>
      </c>
      <c r="K21" s="94">
        <v>2</v>
      </c>
      <c r="L21" s="93" t="s">
        <v>111</v>
      </c>
      <c r="M21" s="93">
        <v>1</v>
      </c>
      <c r="N21" s="95" t="s">
        <v>112</v>
      </c>
      <c r="O21" s="95">
        <v>2</v>
      </c>
      <c r="P21" s="96" t="s">
        <v>113</v>
      </c>
      <c r="Q21" s="96">
        <v>2</v>
      </c>
      <c r="R21" s="97" t="s">
        <v>114</v>
      </c>
      <c r="S21" s="97">
        <v>2</v>
      </c>
      <c r="T21" s="98" t="s">
        <v>115</v>
      </c>
      <c r="U21" s="98">
        <v>1</v>
      </c>
      <c r="V21" s="99" t="s">
        <v>116</v>
      </c>
      <c r="W21" s="99">
        <v>2</v>
      </c>
      <c r="X21" s="104" t="s">
        <v>117</v>
      </c>
      <c r="Y21" s="104">
        <v>2</v>
      </c>
      <c r="Z21" s="97" t="s">
        <v>118</v>
      </c>
      <c r="AA21" s="97">
        <v>1</v>
      </c>
      <c r="AB21" s="100" t="s">
        <v>99</v>
      </c>
      <c r="AC21" s="100">
        <v>0</v>
      </c>
      <c r="AD21" s="101" t="s">
        <v>119</v>
      </c>
      <c r="AE21" s="101">
        <v>2</v>
      </c>
      <c r="AF21" s="93" t="s">
        <v>120</v>
      </c>
      <c r="AG21" s="102">
        <v>2</v>
      </c>
      <c r="AH21" s="103" t="s">
        <v>121</v>
      </c>
      <c r="AI21" s="103">
        <v>2</v>
      </c>
    </row>
    <row r="22" spans="1:35" s="74" customFormat="1" x14ac:dyDescent="0.2">
      <c r="A22" s="74">
        <v>17</v>
      </c>
      <c r="C22" s="76" t="s">
        <v>122</v>
      </c>
      <c r="E22" s="77"/>
      <c r="F22" s="78"/>
      <c r="H22" s="72" t="s">
        <v>79</v>
      </c>
      <c r="I22" s="91"/>
      <c r="J22" s="93" t="s">
        <v>123</v>
      </c>
      <c r="K22" s="94">
        <v>3</v>
      </c>
      <c r="L22" s="93" t="s">
        <v>124</v>
      </c>
      <c r="M22" s="93">
        <v>2</v>
      </c>
      <c r="N22" s="95" t="s">
        <v>125</v>
      </c>
      <c r="O22" s="95">
        <v>3</v>
      </c>
      <c r="P22" s="96" t="s">
        <v>126</v>
      </c>
      <c r="Q22" s="96">
        <v>3</v>
      </c>
      <c r="R22" s="90"/>
      <c r="S22" s="90"/>
      <c r="T22" s="98" t="s">
        <v>127</v>
      </c>
      <c r="U22" s="98">
        <v>2</v>
      </c>
      <c r="X22" s="100" t="s">
        <v>128</v>
      </c>
      <c r="Y22" s="100">
        <v>3</v>
      </c>
      <c r="Z22" s="97" t="s">
        <v>129</v>
      </c>
      <c r="AA22" s="97">
        <v>2</v>
      </c>
      <c r="AB22" s="90"/>
      <c r="AC22" s="90"/>
      <c r="AF22" s="93" t="s">
        <v>130</v>
      </c>
      <c r="AG22" s="102">
        <v>3</v>
      </c>
      <c r="AH22" s="103" t="s">
        <v>131</v>
      </c>
      <c r="AI22" s="103">
        <v>3</v>
      </c>
    </row>
    <row r="23" spans="1:35" s="74" customFormat="1" x14ac:dyDescent="0.2">
      <c r="A23" s="74">
        <v>18</v>
      </c>
      <c r="C23" s="76" t="s">
        <v>87</v>
      </c>
      <c r="D23" s="76"/>
      <c r="E23" s="77"/>
      <c r="F23" s="83" t="s">
        <v>132</v>
      </c>
      <c r="H23" s="72" t="s">
        <v>79</v>
      </c>
      <c r="I23" s="91"/>
      <c r="J23" s="93" t="s">
        <v>133</v>
      </c>
      <c r="K23" s="94">
        <v>4</v>
      </c>
      <c r="L23" s="93" t="s">
        <v>134</v>
      </c>
      <c r="M23" s="93">
        <v>3</v>
      </c>
      <c r="N23" s="95" t="s">
        <v>135</v>
      </c>
      <c r="O23" s="95">
        <v>4</v>
      </c>
      <c r="P23" s="90"/>
      <c r="Q23" s="90"/>
      <c r="R23" s="90"/>
      <c r="S23" s="90"/>
      <c r="T23" s="90"/>
      <c r="U23" s="90"/>
      <c r="Z23" s="97" t="s">
        <v>136</v>
      </c>
      <c r="AA23" s="97">
        <v>3</v>
      </c>
      <c r="AB23" s="90"/>
      <c r="AC23" s="90"/>
      <c r="AD23" s="90"/>
      <c r="AE23" s="90"/>
      <c r="AF23" s="93" t="s">
        <v>137</v>
      </c>
      <c r="AG23" s="102">
        <v>4</v>
      </c>
      <c r="AH23" s="103" t="s">
        <v>138</v>
      </c>
      <c r="AI23" s="103">
        <v>4</v>
      </c>
    </row>
    <row r="24" spans="1:35" s="74" customFormat="1" x14ac:dyDescent="0.2">
      <c r="A24" s="74">
        <v>19</v>
      </c>
      <c r="C24" s="76"/>
      <c r="D24" s="77" t="s">
        <v>139</v>
      </c>
      <c r="F24" s="78"/>
      <c r="H24" s="72" t="s">
        <v>95</v>
      </c>
      <c r="I24" s="91"/>
      <c r="J24" s="105" t="s">
        <v>140</v>
      </c>
      <c r="K24" s="94">
        <v>5</v>
      </c>
      <c r="L24" s="106"/>
      <c r="M24" s="106"/>
      <c r="N24" s="95" t="s">
        <v>141</v>
      </c>
      <c r="O24" s="95">
        <v>5</v>
      </c>
      <c r="P24" s="106"/>
      <c r="Q24" s="106"/>
      <c r="R24" s="106"/>
      <c r="S24" s="106"/>
      <c r="T24" s="106"/>
      <c r="U24" s="106"/>
      <c r="X24" s="106"/>
      <c r="Y24" s="106"/>
      <c r="Z24" s="106"/>
      <c r="AA24" s="106"/>
      <c r="AB24" s="106"/>
      <c r="AC24" s="106"/>
      <c r="AD24" s="106"/>
      <c r="AE24" s="106"/>
      <c r="AF24" s="105" t="s">
        <v>142</v>
      </c>
      <c r="AG24" s="102">
        <v>5</v>
      </c>
    </row>
    <row r="25" spans="1:35" s="74" customFormat="1" x14ac:dyDescent="0.2">
      <c r="A25" s="74">
        <v>20</v>
      </c>
      <c r="C25" s="76" t="s">
        <v>143</v>
      </c>
      <c r="D25" s="76"/>
      <c r="E25" s="77"/>
      <c r="F25" s="83" t="s">
        <v>144</v>
      </c>
      <c r="H25" s="72" t="s">
        <v>79</v>
      </c>
      <c r="I25" s="91"/>
      <c r="J25" s="93" t="s">
        <v>145</v>
      </c>
      <c r="K25" s="94">
        <v>6</v>
      </c>
      <c r="L25" s="90"/>
      <c r="M25" s="90"/>
      <c r="N25" s="107" t="s">
        <v>146</v>
      </c>
      <c r="O25" s="107">
        <v>6</v>
      </c>
      <c r="P25" s="90"/>
      <c r="Q25" s="90"/>
      <c r="R25" s="90"/>
      <c r="S25" s="90"/>
      <c r="T25" s="90"/>
      <c r="U25" s="90"/>
      <c r="X25" s="90"/>
      <c r="Y25" s="90"/>
      <c r="Z25" s="90"/>
      <c r="AA25" s="90"/>
      <c r="AB25" s="90"/>
      <c r="AC25" s="90"/>
      <c r="AD25" s="90"/>
      <c r="AE25" s="90"/>
      <c r="AF25" s="93" t="s">
        <v>147</v>
      </c>
      <c r="AG25" s="102">
        <v>6</v>
      </c>
    </row>
    <row r="26" spans="1:35" s="74" customFormat="1" x14ac:dyDescent="0.2">
      <c r="A26" s="74">
        <v>21</v>
      </c>
      <c r="C26" s="76" t="s">
        <v>148</v>
      </c>
      <c r="D26" s="76"/>
      <c r="E26" s="77"/>
      <c r="F26" s="83"/>
      <c r="H26" s="72" t="s">
        <v>79</v>
      </c>
      <c r="I26" s="91"/>
      <c r="J26" s="93" t="s">
        <v>149</v>
      </c>
      <c r="K26" s="94">
        <v>7</v>
      </c>
      <c r="L26" s="90"/>
      <c r="M26" s="90"/>
      <c r="N26" s="95" t="s">
        <v>150</v>
      </c>
      <c r="O26" s="95">
        <v>7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</row>
    <row r="27" spans="1:35" s="74" customFormat="1" x14ac:dyDescent="0.2">
      <c r="A27" s="74">
        <v>22</v>
      </c>
      <c r="C27" s="76" t="s">
        <v>151</v>
      </c>
      <c r="D27" s="76"/>
      <c r="E27" s="77"/>
      <c r="F27" s="83"/>
      <c r="H27" s="72" t="s">
        <v>74</v>
      </c>
      <c r="I27" s="88"/>
      <c r="J27" s="93" t="s">
        <v>152</v>
      </c>
      <c r="K27" s="94">
        <v>8</v>
      </c>
      <c r="L27" s="90"/>
      <c r="M27" s="90"/>
      <c r="N27" s="95" t="s">
        <v>138</v>
      </c>
      <c r="O27" s="95">
        <v>8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</row>
    <row r="28" spans="1:35" s="74" customFormat="1" x14ac:dyDescent="0.2">
      <c r="A28" s="74">
        <v>23</v>
      </c>
      <c r="C28" s="76" t="s">
        <v>153</v>
      </c>
      <c r="D28" s="76"/>
      <c r="E28" s="86"/>
      <c r="F28" s="83"/>
      <c r="H28" s="72" t="s">
        <v>95</v>
      </c>
      <c r="I28" s="91"/>
      <c r="J28" s="105" t="s">
        <v>154</v>
      </c>
      <c r="K28" s="94">
        <v>9</v>
      </c>
      <c r="L28" s="106"/>
      <c r="M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5" s="74" customFormat="1" x14ac:dyDescent="0.2">
      <c r="A29" s="74">
        <v>24</v>
      </c>
      <c r="C29" s="76" t="s">
        <v>155</v>
      </c>
      <c r="D29" s="76"/>
      <c r="E29" s="86"/>
      <c r="F29" s="83"/>
      <c r="H29" s="72" t="s">
        <v>95</v>
      </c>
      <c r="I29" s="91"/>
      <c r="J29" s="93" t="s">
        <v>156</v>
      </c>
      <c r="K29" s="94">
        <v>10</v>
      </c>
      <c r="L29" s="90"/>
      <c r="M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</row>
    <row r="30" spans="1:35" s="74" customFormat="1" x14ac:dyDescent="0.2">
      <c r="A30" s="74">
        <v>25</v>
      </c>
      <c r="C30" s="76" t="s">
        <v>157</v>
      </c>
      <c r="D30" s="76"/>
      <c r="E30" s="86"/>
      <c r="F30" s="83"/>
      <c r="H30" s="72" t="s">
        <v>74</v>
      </c>
      <c r="I30" s="88"/>
      <c r="J30" s="93" t="s">
        <v>158</v>
      </c>
      <c r="K30" s="94">
        <v>11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</row>
    <row r="31" spans="1:35" s="74" customFormat="1" x14ac:dyDescent="0.2">
      <c r="A31" s="74">
        <v>26</v>
      </c>
      <c r="C31" s="74" t="s">
        <v>159</v>
      </c>
      <c r="D31" s="76"/>
      <c r="E31" s="86"/>
      <c r="F31" s="78"/>
      <c r="H31" s="72" t="s">
        <v>74</v>
      </c>
      <c r="I31" s="88"/>
      <c r="J31" s="93"/>
    </row>
    <row r="32" spans="1:35" s="74" customFormat="1" hidden="1" x14ac:dyDescent="0.2">
      <c r="A32" s="74">
        <v>27</v>
      </c>
      <c r="C32" s="74" t="s">
        <v>160</v>
      </c>
      <c r="D32" s="76"/>
      <c r="E32" s="86"/>
      <c r="F32" s="78"/>
      <c r="G32" s="78"/>
      <c r="H32" s="78" t="s">
        <v>79</v>
      </c>
      <c r="I32" s="108"/>
    </row>
    <row r="33" spans="1:9" s="74" customFormat="1" hidden="1" x14ac:dyDescent="0.2">
      <c r="A33" s="74">
        <v>28</v>
      </c>
      <c r="C33" s="76" t="s">
        <v>161</v>
      </c>
      <c r="D33" s="76"/>
      <c r="E33" s="86"/>
      <c r="F33" s="78"/>
      <c r="G33" s="78"/>
      <c r="H33" s="78" t="s">
        <v>162</v>
      </c>
      <c r="I33" s="108"/>
    </row>
    <row r="34" spans="1:9" s="74" customFormat="1" hidden="1" x14ac:dyDescent="0.2">
      <c r="A34" s="74">
        <v>29</v>
      </c>
      <c r="C34" s="76" t="s">
        <v>163</v>
      </c>
      <c r="D34" s="76"/>
      <c r="E34" s="86"/>
      <c r="F34" s="78"/>
      <c r="G34" s="78"/>
      <c r="H34" s="78" t="s">
        <v>162</v>
      </c>
      <c r="I34" s="108"/>
    </row>
    <row r="35" spans="1:9" s="74" customFormat="1" x14ac:dyDescent="0.2">
      <c r="A35" s="74">
        <v>30</v>
      </c>
      <c r="B35" s="76"/>
      <c r="C35" s="76"/>
      <c r="D35" s="76"/>
      <c r="E35" s="77"/>
      <c r="F35" s="78"/>
      <c r="G35" s="78"/>
      <c r="H35" s="78"/>
      <c r="I35" s="109"/>
    </row>
    <row r="36" spans="1:9" s="74" customFormat="1" hidden="1" x14ac:dyDescent="0.2">
      <c r="A36" s="74">
        <v>31</v>
      </c>
      <c r="B36" s="80" t="s">
        <v>164</v>
      </c>
      <c r="D36" s="76"/>
      <c r="E36" s="77"/>
      <c r="F36" s="78"/>
      <c r="G36" s="78"/>
      <c r="H36" s="78"/>
      <c r="I36" s="109"/>
    </row>
    <row r="37" spans="1:9" s="74" customFormat="1" hidden="1" x14ac:dyDescent="0.2">
      <c r="A37" s="74">
        <v>32</v>
      </c>
      <c r="B37" s="76"/>
      <c r="C37" s="76" t="s">
        <v>165</v>
      </c>
      <c r="E37" s="77"/>
      <c r="F37" s="78"/>
      <c r="H37" s="72" t="s">
        <v>166</v>
      </c>
      <c r="I37" s="110"/>
    </row>
    <row r="38" spans="1:9" s="74" customFormat="1" hidden="1" x14ac:dyDescent="0.2">
      <c r="A38" s="74">
        <v>33</v>
      </c>
      <c r="B38" s="76"/>
      <c r="C38" s="76" t="s">
        <v>167</v>
      </c>
      <c r="E38" s="77"/>
      <c r="F38" s="78"/>
      <c r="H38" s="72" t="s">
        <v>166</v>
      </c>
      <c r="I38" s="110"/>
    </row>
    <row r="39" spans="1:9" s="74" customFormat="1" hidden="1" x14ac:dyDescent="0.2">
      <c r="A39" s="74">
        <v>34</v>
      </c>
      <c r="B39" s="76"/>
      <c r="C39" s="76" t="s">
        <v>168</v>
      </c>
      <c r="E39" s="77"/>
      <c r="F39" s="78"/>
      <c r="H39" s="72" t="s">
        <v>166</v>
      </c>
      <c r="I39" s="110"/>
    </row>
    <row r="40" spans="1:9" s="74" customFormat="1" hidden="1" x14ac:dyDescent="0.2">
      <c r="A40" s="74">
        <v>35</v>
      </c>
      <c r="B40" s="76"/>
      <c r="C40" s="76" t="s">
        <v>169</v>
      </c>
      <c r="E40" s="77"/>
      <c r="F40" s="78"/>
      <c r="H40" s="72" t="s">
        <v>166</v>
      </c>
      <c r="I40" s="110"/>
    </row>
    <row r="41" spans="1:9" s="74" customFormat="1" hidden="1" x14ac:dyDescent="0.2">
      <c r="A41" s="74">
        <v>36</v>
      </c>
      <c r="B41" s="76"/>
      <c r="C41" s="76"/>
      <c r="E41" s="77"/>
      <c r="F41" s="78"/>
      <c r="H41" s="78"/>
      <c r="I41" s="109"/>
    </row>
    <row r="42" spans="1:9" x14ac:dyDescent="0.2">
      <c r="A42" s="74">
        <v>37</v>
      </c>
      <c r="B42" s="79" t="s">
        <v>170</v>
      </c>
      <c r="C42" s="90"/>
      <c r="D42" s="90"/>
      <c r="E42" s="111"/>
      <c r="F42" s="112"/>
      <c r="G42" s="78"/>
      <c r="H42" s="78"/>
      <c r="I42" s="113"/>
    </row>
    <row r="43" spans="1:9" s="74" customFormat="1" x14ac:dyDescent="0.2">
      <c r="A43" s="74">
        <v>38</v>
      </c>
      <c r="C43" s="76" t="s">
        <v>171</v>
      </c>
      <c r="D43" s="76"/>
      <c r="E43" s="77"/>
      <c r="F43" s="78"/>
      <c r="G43" s="78"/>
      <c r="H43" s="78" t="s">
        <v>95</v>
      </c>
      <c r="I43" s="91"/>
    </row>
    <row r="44" spans="1:9" s="74" customFormat="1" x14ac:dyDescent="0.2">
      <c r="A44" s="74">
        <v>39</v>
      </c>
      <c r="C44" s="76" t="s">
        <v>172</v>
      </c>
      <c r="D44" s="76"/>
      <c r="E44" s="77"/>
      <c r="F44" s="78"/>
      <c r="G44" s="78"/>
      <c r="H44" s="78" t="s">
        <v>173</v>
      </c>
      <c r="I44" s="92"/>
    </row>
    <row r="45" spans="1:9" s="74" customFormat="1" x14ac:dyDescent="0.2">
      <c r="A45" s="74">
        <v>40</v>
      </c>
      <c r="C45" s="76" t="s">
        <v>174</v>
      </c>
      <c r="D45" s="76"/>
      <c r="E45" s="77"/>
      <c r="F45" s="78"/>
      <c r="G45" s="78"/>
      <c r="H45" s="78" t="s">
        <v>175</v>
      </c>
      <c r="I45" s="114"/>
    </row>
    <row r="46" spans="1:9" s="74" customFormat="1" x14ac:dyDescent="0.2">
      <c r="A46" s="74">
        <v>41</v>
      </c>
      <c r="C46" s="76" t="s">
        <v>176</v>
      </c>
      <c r="D46" s="76"/>
      <c r="E46" s="77"/>
      <c r="F46" s="78"/>
      <c r="G46" s="78"/>
      <c r="H46" s="78" t="s">
        <v>79</v>
      </c>
      <c r="I46" s="114"/>
    </row>
    <row r="47" spans="1:9" s="74" customFormat="1" x14ac:dyDescent="0.2">
      <c r="A47" s="74">
        <v>42</v>
      </c>
      <c r="C47" s="76" t="s">
        <v>177</v>
      </c>
      <c r="D47" s="76"/>
      <c r="E47" s="77"/>
      <c r="F47" s="78"/>
      <c r="G47" s="78"/>
      <c r="H47" s="78" t="s">
        <v>95</v>
      </c>
      <c r="I47" s="91"/>
    </row>
    <row r="48" spans="1:9" s="74" customFormat="1" x14ac:dyDescent="0.2">
      <c r="A48" s="74">
        <v>43</v>
      </c>
      <c r="C48" s="76" t="s">
        <v>178</v>
      </c>
      <c r="D48" s="76"/>
      <c r="E48" s="77"/>
      <c r="F48" s="78"/>
      <c r="G48" s="78"/>
      <c r="H48" s="78" t="s">
        <v>173</v>
      </c>
      <c r="I48" s="114"/>
    </row>
    <row r="49" spans="1:9" s="74" customFormat="1" x14ac:dyDescent="0.2">
      <c r="A49" s="74">
        <v>44</v>
      </c>
      <c r="C49" s="76" t="s">
        <v>179</v>
      </c>
      <c r="D49" s="76"/>
      <c r="E49" s="77"/>
      <c r="F49" s="78"/>
      <c r="G49" s="78"/>
      <c r="H49" s="78" t="s">
        <v>175</v>
      </c>
      <c r="I49" s="114"/>
    </row>
    <row r="50" spans="1:9" s="74" customFormat="1" x14ac:dyDescent="0.2">
      <c r="A50" s="74">
        <v>45</v>
      </c>
      <c r="C50" s="76" t="s">
        <v>180</v>
      </c>
      <c r="D50" s="76"/>
      <c r="E50" s="77"/>
      <c r="F50" s="78"/>
      <c r="G50" s="78"/>
      <c r="H50" s="78" t="s">
        <v>79</v>
      </c>
      <c r="I50" s="114"/>
    </row>
    <row r="51" spans="1:9" s="74" customFormat="1" x14ac:dyDescent="0.2">
      <c r="A51" s="74">
        <v>46</v>
      </c>
      <c r="E51" s="86"/>
      <c r="F51" s="72"/>
      <c r="H51" s="72"/>
      <c r="I51" s="73"/>
    </row>
    <row r="52" spans="1:9" s="79" customFormat="1" ht="15.75" x14ac:dyDescent="0.25">
      <c r="A52" s="74">
        <v>47</v>
      </c>
      <c r="B52" s="115" t="s">
        <v>181</v>
      </c>
      <c r="C52" s="74"/>
      <c r="E52" s="116"/>
      <c r="F52" s="117"/>
      <c r="H52" s="118"/>
      <c r="I52" s="119"/>
    </row>
    <row r="53" spans="1:9" x14ac:dyDescent="0.2">
      <c r="A53" s="74">
        <v>48</v>
      </c>
      <c r="C53" s="79"/>
      <c r="G53" s="69"/>
      <c r="H53" s="72"/>
    </row>
    <row r="54" spans="1:9" s="74" customFormat="1" x14ac:dyDescent="0.2">
      <c r="A54" s="74">
        <v>49</v>
      </c>
      <c r="B54" s="74" t="s">
        <v>182</v>
      </c>
      <c r="E54" s="86"/>
      <c r="F54" s="72"/>
      <c r="H54" s="72"/>
      <c r="I54" s="73"/>
    </row>
    <row r="55" spans="1:9" s="74" customFormat="1" x14ac:dyDescent="0.2">
      <c r="A55" s="74">
        <v>50</v>
      </c>
      <c r="C55" s="74" t="s">
        <v>183</v>
      </c>
      <c r="E55" s="86"/>
      <c r="F55" s="72"/>
      <c r="H55" s="72"/>
      <c r="I55" s="73"/>
    </row>
    <row r="56" spans="1:9" s="74" customFormat="1" x14ac:dyDescent="0.2">
      <c r="A56" s="74">
        <v>51</v>
      </c>
      <c r="C56" s="120" t="s">
        <v>184</v>
      </c>
      <c r="D56" s="74" t="s">
        <v>185</v>
      </c>
      <c r="E56" s="86"/>
      <c r="F56" s="72"/>
      <c r="H56" s="121" t="s">
        <v>186</v>
      </c>
      <c r="I56" s="91"/>
    </row>
    <row r="57" spans="1:9" s="74" customFormat="1" x14ac:dyDescent="0.2">
      <c r="A57" s="74">
        <v>52</v>
      </c>
      <c r="C57" s="120" t="s">
        <v>184</v>
      </c>
      <c r="D57" s="74" t="s">
        <v>187</v>
      </c>
      <c r="E57" s="86"/>
      <c r="F57" s="72"/>
      <c r="H57" s="121" t="s">
        <v>186</v>
      </c>
      <c r="I57" s="91"/>
    </row>
    <row r="58" spans="1:9" s="74" customFormat="1" x14ac:dyDescent="0.2">
      <c r="A58" s="74">
        <v>53</v>
      </c>
      <c r="C58" s="120" t="s">
        <v>184</v>
      </c>
      <c r="D58" s="74" t="s">
        <v>188</v>
      </c>
      <c r="E58" s="86"/>
      <c r="F58" s="72"/>
      <c r="H58" s="121" t="s">
        <v>186</v>
      </c>
      <c r="I58" s="91"/>
    </row>
    <row r="59" spans="1:9" s="74" customFormat="1" x14ac:dyDescent="0.2">
      <c r="A59" s="74">
        <v>54</v>
      </c>
      <c r="C59" s="120" t="s">
        <v>184</v>
      </c>
      <c r="D59" s="74" t="s">
        <v>189</v>
      </c>
      <c r="E59" s="86"/>
      <c r="F59" s="72"/>
      <c r="H59" s="121" t="s">
        <v>186</v>
      </c>
      <c r="I59" s="91"/>
    </row>
    <row r="60" spans="1:9" s="74" customFormat="1" x14ac:dyDescent="0.2">
      <c r="A60" s="74">
        <v>55</v>
      </c>
      <c r="C60" s="74" t="s">
        <v>190</v>
      </c>
      <c r="E60" s="86"/>
      <c r="F60" s="72"/>
      <c r="I60" s="122"/>
    </row>
    <row r="61" spans="1:9" s="74" customFormat="1" x14ac:dyDescent="0.2">
      <c r="A61" s="74">
        <v>56</v>
      </c>
      <c r="C61" s="120" t="s">
        <v>184</v>
      </c>
      <c r="D61" s="74" t="s">
        <v>572</v>
      </c>
      <c r="E61" s="86"/>
      <c r="F61" s="72"/>
      <c r="H61" s="121" t="s">
        <v>186</v>
      </c>
      <c r="I61" s="91"/>
    </row>
    <row r="62" spans="1:9" s="74" customFormat="1" x14ac:dyDescent="0.2">
      <c r="A62" s="74">
        <v>57</v>
      </c>
      <c r="C62" s="120" t="s">
        <v>184</v>
      </c>
      <c r="D62" s="74" t="s">
        <v>573</v>
      </c>
      <c r="E62" s="86"/>
      <c r="F62" s="72"/>
      <c r="H62" s="121" t="s">
        <v>186</v>
      </c>
      <c r="I62" s="91"/>
    </row>
    <row r="63" spans="1:9" s="74" customFormat="1" x14ac:dyDescent="0.2">
      <c r="A63" s="74">
        <v>58</v>
      </c>
      <c r="C63" s="120" t="s">
        <v>184</v>
      </c>
      <c r="D63" s="74" t="s">
        <v>574</v>
      </c>
      <c r="E63" s="86"/>
      <c r="F63" s="72"/>
      <c r="H63" s="121" t="s">
        <v>186</v>
      </c>
      <c r="I63" s="91"/>
    </row>
    <row r="64" spans="1:9" s="74" customFormat="1" x14ac:dyDescent="0.2">
      <c r="A64" s="74">
        <v>59</v>
      </c>
      <c r="C64" s="120" t="s">
        <v>184</v>
      </c>
      <c r="D64" s="74" t="s">
        <v>575</v>
      </c>
      <c r="E64" s="86"/>
      <c r="F64" s="72"/>
      <c r="H64" s="121" t="s">
        <v>186</v>
      </c>
      <c r="I64" s="91"/>
    </row>
    <row r="65" spans="1:9" s="74" customFormat="1" hidden="1" x14ac:dyDescent="0.2">
      <c r="A65" s="74">
        <v>60</v>
      </c>
      <c r="C65" s="74" t="s">
        <v>191</v>
      </c>
      <c r="E65" s="86"/>
      <c r="F65" s="72"/>
      <c r="I65" s="69"/>
    </row>
    <row r="66" spans="1:9" s="74" customFormat="1" hidden="1" x14ac:dyDescent="0.2">
      <c r="A66" s="74">
        <v>61</v>
      </c>
      <c r="C66" s="120" t="s">
        <v>184</v>
      </c>
      <c r="D66" s="74" t="s">
        <v>192</v>
      </c>
      <c r="E66" s="86"/>
      <c r="F66" s="72"/>
      <c r="H66" s="121" t="s">
        <v>186</v>
      </c>
      <c r="I66" s="108"/>
    </row>
    <row r="67" spans="1:9" s="74" customFormat="1" hidden="1" x14ac:dyDescent="0.2">
      <c r="A67" s="74">
        <v>62</v>
      </c>
      <c r="C67" s="120" t="s">
        <v>184</v>
      </c>
      <c r="D67" s="74" t="s">
        <v>193</v>
      </c>
      <c r="E67" s="86"/>
      <c r="F67" s="72"/>
      <c r="H67" s="121" t="s">
        <v>186</v>
      </c>
      <c r="I67" s="108"/>
    </row>
    <row r="68" spans="1:9" s="74" customFormat="1" hidden="1" x14ac:dyDescent="0.2">
      <c r="A68" s="74">
        <v>63</v>
      </c>
      <c r="C68" s="120" t="s">
        <v>184</v>
      </c>
      <c r="D68" s="74" t="s">
        <v>194</v>
      </c>
      <c r="E68" s="86"/>
      <c r="F68" s="72"/>
      <c r="H68" s="121" t="s">
        <v>186</v>
      </c>
      <c r="I68" s="108"/>
    </row>
    <row r="69" spans="1:9" s="74" customFormat="1" hidden="1" x14ac:dyDescent="0.2">
      <c r="A69" s="74">
        <v>64</v>
      </c>
      <c r="C69" s="120" t="s">
        <v>184</v>
      </c>
      <c r="D69" s="74" t="s">
        <v>195</v>
      </c>
      <c r="E69" s="86"/>
      <c r="F69" s="72"/>
      <c r="H69" s="121" t="s">
        <v>186</v>
      </c>
      <c r="I69" s="108"/>
    </row>
    <row r="70" spans="1:9" s="74" customFormat="1" hidden="1" x14ac:dyDescent="0.2">
      <c r="A70" s="74">
        <v>65</v>
      </c>
      <c r="C70" s="120" t="s">
        <v>184</v>
      </c>
      <c r="D70" s="74" t="s">
        <v>196</v>
      </c>
      <c r="E70" s="86"/>
      <c r="F70" s="72"/>
      <c r="H70" s="121" t="s">
        <v>186</v>
      </c>
      <c r="I70" s="108"/>
    </row>
    <row r="71" spans="1:9" s="74" customFormat="1" hidden="1" x14ac:dyDescent="0.2">
      <c r="A71" s="74">
        <v>66</v>
      </c>
      <c r="C71" s="120" t="s">
        <v>184</v>
      </c>
      <c r="D71" s="74" t="s">
        <v>197</v>
      </c>
      <c r="E71" s="86"/>
      <c r="F71" s="72"/>
      <c r="H71" s="121" t="s">
        <v>186</v>
      </c>
      <c r="I71" s="108"/>
    </row>
    <row r="72" spans="1:9" s="74" customFormat="1" hidden="1" x14ac:dyDescent="0.2">
      <c r="A72" s="74">
        <v>67</v>
      </c>
      <c r="C72" s="74" t="s">
        <v>198</v>
      </c>
      <c r="E72" s="86"/>
      <c r="F72" s="72"/>
      <c r="H72" s="121" t="s">
        <v>186</v>
      </c>
      <c r="I72" s="108"/>
    </row>
    <row r="73" spans="1:9" s="74" customFormat="1" hidden="1" x14ac:dyDescent="0.2">
      <c r="A73" s="74">
        <v>68</v>
      </c>
      <c r="C73" s="86" t="s">
        <v>199</v>
      </c>
      <c r="E73" s="86"/>
      <c r="F73" s="72"/>
      <c r="H73" s="121" t="s">
        <v>186</v>
      </c>
      <c r="I73" s="108"/>
    </row>
    <row r="74" spans="1:9" s="74" customFormat="1" x14ac:dyDescent="0.2">
      <c r="A74" s="74">
        <v>69</v>
      </c>
      <c r="C74" s="148" t="s">
        <v>184</v>
      </c>
      <c r="D74" s="74" t="s">
        <v>576</v>
      </c>
      <c r="E74" s="86"/>
      <c r="F74" s="72"/>
      <c r="H74" s="121"/>
      <c r="I74" s="109"/>
    </row>
    <row r="75" spans="1:9" x14ac:dyDescent="0.2">
      <c r="A75" s="74">
        <v>70</v>
      </c>
      <c r="B75" s="123" t="s">
        <v>200</v>
      </c>
      <c r="C75" s="90"/>
      <c r="D75" s="90"/>
      <c r="E75" s="111"/>
      <c r="F75" s="112"/>
      <c r="G75" s="78"/>
      <c r="H75" s="78"/>
    </row>
    <row r="76" spans="1:9" s="74" customFormat="1" x14ac:dyDescent="0.2">
      <c r="A76" s="74">
        <v>71</v>
      </c>
      <c r="C76" s="76" t="s">
        <v>201</v>
      </c>
      <c r="D76" s="76"/>
      <c r="E76" s="77" t="s">
        <v>202</v>
      </c>
      <c r="F76" s="78" t="s">
        <v>203</v>
      </c>
      <c r="G76" s="78" t="s">
        <v>204</v>
      </c>
      <c r="H76" s="72" t="s">
        <v>205</v>
      </c>
      <c r="I76" s="124"/>
    </row>
    <row r="77" spans="1:9" s="74" customFormat="1" x14ac:dyDescent="0.2">
      <c r="A77" s="74">
        <v>72</v>
      </c>
      <c r="C77" s="76" t="s">
        <v>206</v>
      </c>
      <c r="D77" s="76"/>
      <c r="E77" s="77" t="s">
        <v>202</v>
      </c>
      <c r="F77" s="78" t="s">
        <v>207</v>
      </c>
      <c r="G77" s="78" t="s">
        <v>204</v>
      </c>
      <c r="H77" s="72" t="s">
        <v>205</v>
      </c>
      <c r="I77" s="125">
        <f>I79-I78-I76</f>
        <v>0</v>
      </c>
    </row>
    <row r="78" spans="1:9" s="74" customFormat="1" x14ac:dyDescent="0.2">
      <c r="A78" s="74">
        <v>73</v>
      </c>
      <c r="C78" s="76" t="s">
        <v>208</v>
      </c>
      <c r="D78" s="76"/>
      <c r="E78" s="77" t="s">
        <v>202</v>
      </c>
      <c r="F78" s="78"/>
      <c r="G78" s="78" t="s">
        <v>204</v>
      </c>
      <c r="H78" s="72" t="s">
        <v>205</v>
      </c>
      <c r="I78" s="125">
        <f>Investitionskonzept!E14</f>
        <v>0</v>
      </c>
    </row>
    <row r="79" spans="1:9" s="74" customFormat="1" x14ac:dyDescent="0.2">
      <c r="A79" s="74">
        <v>74</v>
      </c>
      <c r="C79" s="76" t="s">
        <v>209</v>
      </c>
      <c r="D79" s="76"/>
      <c r="E79" s="77" t="s">
        <v>202</v>
      </c>
      <c r="F79" s="78" t="s">
        <v>210</v>
      </c>
      <c r="G79" s="78" t="s">
        <v>204</v>
      </c>
      <c r="H79" s="72" t="s">
        <v>205</v>
      </c>
      <c r="I79" s="125">
        <f>Investitionskonzept!E12</f>
        <v>0</v>
      </c>
    </row>
    <row r="80" spans="1:9" s="74" customFormat="1" hidden="1" x14ac:dyDescent="0.2">
      <c r="A80" s="74">
        <v>75</v>
      </c>
      <c r="C80" s="76" t="s">
        <v>209</v>
      </c>
      <c r="D80" s="76"/>
      <c r="E80" s="77" t="s">
        <v>211</v>
      </c>
      <c r="F80" s="78" t="s">
        <v>212</v>
      </c>
      <c r="G80" s="78" t="s">
        <v>204</v>
      </c>
      <c r="H80" s="72" t="s">
        <v>205</v>
      </c>
      <c r="I80" s="126"/>
    </row>
    <row r="81" spans="1:9" s="74" customFormat="1" x14ac:dyDescent="0.2">
      <c r="A81" s="74">
        <v>76</v>
      </c>
      <c r="C81" s="76" t="s">
        <v>213</v>
      </c>
      <c r="D81" s="76"/>
      <c r="E81" s="77" t="s">
        <v>202</v>
      </c>
      <c r="F81" s="78" t="s">
        <v>214</v>
      </c>
      <c r="G81" s="78" t="s">
        <v>204</v>
      </c>
      <c r="H81" s="72" t="s">
        <v>215</v>
      </c>
      <c r="I81" s="124"/>
    </row>
    <row r="82" spans="1:9" s="74" customFormat="1" x14ac:dyDescent="0.2">
      <c r="A82" s="74">
        <v>77</v>
      </c>
      <c r="C82" s="76" t="s">
        <v>216</v>
      </c>
      <c r="D82" s="76"/>
      <c r="E82" s="77" t="s">
        <v>202</v>
      </c>
      <c r="F82" s="78" t="s">
        <v>217</v>
      </c>
      <c r="G82" s="78" t="s">
        <v>204</v>
      </c>
      <c r="H82" s="72" t="s">
        <v>215</v>
      </c>
      <c r="I82" s="125">
        <f>I83-I79-I81</f>
        <v>0</v>
      </c>
    </row>
    <row r="83" spans="1:9" s="74" customFormat="1" x14ac:dyDescent="0.2">
      <c r="A83" s="74">
        <v>78</v>
      </c>
      <c r="C83" s="127" t="s">
        <v>8</v>
      </c>
      <c r="D83" s="76"/>
      <c r="E83" s="77" t="s">
        <v>202</v>
      </c>
      <c r="F83" s="78" t="s">
        <v>218</v>
      </c>
      <c r="G83" s="78" t="s">
        <v>204</v>
      </c>
      <c r="H83" s="72" t="s">
        <v>215</v>
      </c>
      <c r="I83" s="125">
        <f>Investitionskonzept!E12</f>
        <v>0</v>
      </c>
    </row>
    <row r="84" spans="1:9" s="74" customFormat="1" x14ac:dyDescent="0.2">
      <c r="A84" s="74">
        <v>79</v>
      </c>
      <c r="C84" s="127"/>
      <c r="D84" s="127"/>
      <c r="E84" s="77"/>
      <c r="F84" s="78"/>
      <c r="G84" s="78"/>
      <c r="H84" s="72"/>
      <c r="I84" s="73"/>
    </row>
    <row r="85" spans="1:9" s="74" customFormat="1" x14ac:dyDescent="0.2">
      <c r="A85" s="74">
        <v>80</v>
      </c>
      <c r="C85" s="76" t="s">
        <v>201</v>
      </c>
      <c r="D85" s="76"/>
      <c r="E85" s="77" t="s">
        <v>202</v>
      </c>
      <c r="F85" s="78"/>
      <c r="G85" s="78" t="s">
        <v>219</v>
      </c>
      <c r="H85" s="72" t="s">
        <v>205</v>
      </c>
      <c r="I85" s="124"/>
    </row>
    <row r="86" spans="1:9" s="74" customFormat="1" x14ac:dyDescent="0.2">
      <c r="A86" s="74">
        <v>81</v>
      </c>
      <c r="C86" s="76" t="s">
        <v>206</v>
      </c>
      <c r="D86" s="76"/>
      <c r="E86" s="77" t="s">
        <v>202</v>
      </c>
      <c r="F86" s="78"/>
      <c r="G86" s="78" t="s">
        <v>219</v>
      </c>
      <c r="H86" s="72" t="s">
        <v>205</v>
      </c>
      <c r="I86" s="125">
        <f>I88-I87-I85</f>
        <v>0</v>
      </c>
    </row>
    <row r="87" spans="1:9" s="74" customFormat="1" x14ac:dyDescent="0.2">
      <c r="A87" s="74">
        <v>82</v>
      </c>
      <c r="C87" s="76" t="s">
        <v>208</v>
      </c>
      <c r="D87" s="76"/>
      <c r="E87" s="77" t="s">
        <v>202</v>
      </c>
      <c r="F87" s="78"/>
      <c r="G87" s="78" t="s">
        <v>219</v>
      </c>
      <c r="H87" s="72" t="s">
        <v>205</v>
      </c>
      <c r="I87" s="125">
        <f>Investitionskonzept!F14</f>
        <v>0</v>
      </c>
    </row>
    <row r="88" spans="1:9" s="74" customFormat="1" x14ac:dyDescent="0.2">
      <c r="A88" s="74">
        <v>83</v>
      </c>
      <c r="C88" s="76" t="s">
        <v>209</v>
      </c>
      <c r="D88" s="76"/>
      <c r="E88" s="77" t="s">
        <v>202</v>
      </c>
      <c r="F88" s="78"/>
      <c r="G88" s="78" t="s">
        <v>219</v>
      </c>
      <c r="H88" s="72" t="s">
        <v>205</v>
      </c>
      <c r="I88" s="125">
        <f>Investitionskonzept!F12</f>
        <v>0</v>
      </c>
    </row>
    <row r="89" spans="1:9" s="74" customFormat="1" hidden="1" x14ac:dyDescent="0.2">
      <c r="A89" s="74">
        <v>84</v>
      </c>
      <c r="C89" s="76" t="s">
        <v>209</v>
      </c>
      <c r="D89" s="76"/>
      <c r="E89" s="77" t="s">
        <v>211</v>
      </c>
      <c r="F89" s="78"/>
      <c r="G89" s="78" t="s">
        <v>219</v>
      </c>
      <c r="H89" s="72" t="s">
        <v>205</v>
      </c>
      <c r="I89" s="126"/>
    </row>
    <row r="90" spans="1:9" s="74" customFormat="1" x14ac:dyDescent="0.2">
      <c r="A90" s="74">
        <v>85</v>
      </c>
      <c r="C90" s="76" t="s">
        <v>213</v>
      </c>
      <c r="D90" s="76"/>
      <c r="E90" s="77" t="s">
        <v>202</v>
      </c>
      <c r="F90" s="78"/>
      <c r="G90" s="78" t="s">
        <v>219</v>
      </c>
      <c r="H90" s="72" t="s">
        <v>215</v>
      </c>
      <c r="I90" s="124"/>
    </row>
    <row r="91" spans="1:9" s="74" customFormat="1" x14ac:dyDescent="0.2">
      <c r="A91" s="74">
        <v>86</v>
      </c>
      <c r="C91" s="76" t="s">
        <v>216</v>
      </c>
      <c r="D91" s="76"/>
      <c r="E91" s="77" t="s">
        <v>202</v>
      </c>
      <c r="F91" s="78"/>
      <c r="G91" s="78" t="s">
        <v>219</v>
      </c>
      <c r="H91" s="72" t="s">
        <v>215</v>
      </c>
      <c r="I91" s="125">
        <f>I92-I88-I90</f>
        <v>0</v>
      </c>
    </row>
    <row r="92" spans="1:9" s="74" customFormat="1" x14ac:dyDescent="0.2">
      <c r="A92" s="74">
        <v>87</v>
      </c>
      <c r="C92" s="127" t="s">
        <v>8</v>
      </c>
      <c r="D92" s="76"/>
      <c r="E92" s="77" t="s">
        <v>202</v>
      </c>
      <c r="F92" s="78"/>
      <c r="G92" s="78" t="s">
        <v>219</v>
      </c>
      <c r="H92" s="72" t="s">
        <v>215</v>
      </c>
      <c r="I92" s="125">
        <f>Investitionskonzept!F12</f>
        <v>0</v>
      </c>
    </row>
    <row r="93" spans="1:9" s="74" customFormat="1" hidden="1" x14ac:dyDescent="0.2">
      <c r="A93" s="74">
        <v>88</v>
      </c>
      <c r="C93" s="127"/>
      <c r="D93" s="76"/>
      <c r="E93" s="77"/>
      <c r="F93" s="78"/>
      <c r="G93" s="78"/>
      <c r="H93" s="72"/>
      <c r="I93" s="109"/>
    </row>
    <row r="94" spans="1:9" hidden="1" x14ac:dyDescent="0.2">
      <c r="A94" s="74">
        <v>89</v>
      </c>
      <c r="B94" s="123" t="s">
        <v>220</v>
      </c>
      <c r="C94" s="90"/>
      <c r="D94" s="90"/>
      <c r="E94" s="77"/>
      <c r="F94" s="78"/>
      <c r="G94" s="112"/>
      <c r="I94" s="109"/>
    </row>
    <row r="95" spans="1:9" s="74" customFormat="1" hidden="1" x14ac:dyDescent="0.2">
      <c r="A95" s="74">
        <v>90</v>
      </c>
      <c r="B95" s="76"/>
      <c r="C95" s="76" t="s">
        <v>221</v>
      </c>
      <c r="D95" s="76"/>
      <c r="E95" s="86"/>
      <c r="F95" s="72" t="s">
        <v>222</v>
      </c>
      <c r="G95" s="78" t="s">
        <v>204</v>
      </c>
      <c r="H95" s="72" t="s">
        <v>223</v>
      </c>
      <c r="I95" s="128"/>
    </row>
    <row r="96" spans="1:9" s="74" customFormat="1" hidden="1" x14ac:dyDescent="0.2">
      <c r="A96" s="74">
        <v>91</v>
      </c>
      <c r="B96" s="76"/>
      <c r="C96" s="76" t="s">
        <v>224</v>
      </c>
      <c r="E96" s="86"/>
      <c r="F96" s="72" t="s">
        <v>225</v>
      </c>
      <c r="G96" s="78" t="s">
        <v>204</v>
      </c>
      <c r="H96" s="72" t="s">
        <v>223</v>
      </c>
      <c r="I96" s="128"/>
    </row>
    <row r="97" spans="1:9" s="74" customFormat="1" hidden="1" x14ac:dyDescent="0.2">
      <c r="A97" s="74">
        <v>92</v>
      </c>
      <c r="B97" s="76"/>
      <c r="C97" s="76" t="s">
        <v>226</v>
      </c>
      <c r="D97" s="76"/>
      <c r="E97" s="86"/>
      <c r="F97" s="72" t="s">
        <v>227</v>
      </c>
      <c r="G97" s="78" t="s">
        <v>204</v>
      </c>
      <c r="H97" s="72" t="s">
        <v>228</v>
      </c>
      <c r="I97" s="128"/>
    </row>
    <row r="98" spans="1:9" s="74" customFormat="1" hidden="1" x14ac:dyDescent="0.2">
      <c r="A98" s="74">
        <v>93</v>
      </c>
      <c r="B98" s="76"/>
      <c r="C98" s="76" t="s">
        <v>229</v>
      </c>
      <c r="E98" s="86"/>
      <c r="F98" s="72" t="s">
        <v>230</v>
      </c>
      <c r="G98" s="78" t="s">
        <v>204</v>
      </c>
      <c r="H98" s="72" t="s">
        <v>231</v>
      </c>
      <c r="I98" s="128"/>
    </row>
    <row r="99" spans="1:9" s="74" customFormat="1" hidden="1" x14ac:dyDescent="0.2">
      <c r="A99" s="74">
        <v>94</v>
      </c>
      <c r="B99" s="76"/>
      <c r="C99" s="76" t="s">
        <v>232</v>
      </c>
      <c r="D99" s="76"/>
      <c r="E99" s="86"/>
      <c r="F99" s="72" t="s">
        <v>233</v>
      </c>
      <c r="G99" s="78" t="s">
        <v>204</v>
      </c>
      <c r="H99" s="72" t="s">
        <v>234</v>
      </c>
      <c r="I99" s="128"/>
    </row>
    <row r="100" spans="1:9" s="74" customFormat="1" hidden="1" x14ac:dyDescent="0.2">
      <c r="A100" s="74">
        <v>95</v>
      </c>
      <c r="B100" s="76"/>
      <c r="C100" s="76" t="s">
        <v>235</v>
      </c>
      <c r="D100" s="76"/>
      <c r="E100" s="86"/>
      <c r="F100" s="78" t="s">
        <v>236</v>
      </c>
      <c r="G100" s="78" t="s">
        <v>204</v>
      </c>
      <c r="H100" s="78" t="s">
        <v>234</v>
      </c>
      <c r="I100" s="128"/>
    </row>
    <row r="101" spans="1:9" s="74" customFormat="1" hidden="1" x14ac:dyDescent="0.2">
      <c r="A101" s="74">
        <v>96</v>
      </c>
      <c r="B101" s="76"/>
      <c r="C101" s="76"/>
      <c r="D101" s="76"/>
      <c r="E101" s="86"/>
      <c r="F101" s="72"/>
      <c r="G101" s="78"/>
      <c r="H101" s="72"/>
      <c r="I101" s="109"/>
    </row>
    <row r="102" spans="1:9" s="74" customFormat="1" hidden="1" x14ac:dyDescent="0.2">
      <c r="A102" s="74">
        <v>97</v>
      </c>
      <c r="B102" s="76"/>
      <c r="C102" s="76" t="s">
        <v>221</v>
      </c>
      <c r="D102" s="76"/>
      <c r="E102" s="86"/>
      <c r="F102" s="72"/>
      <c r="G102" s="78" t="s">
        <v>219</v>
      </c>
      <c r="H102" s="72" t="s">
        <v>223</v>
      </c>
      <c r="I102" s="128"/>
    </row>
    <row r="103" spans="1:9" s="74" customFormat="1" hidden="1" x14ac:dyDescent="0.2">
      <c r="A103" s="74">
        <v>98</v>
      </c>
      <c r="B103" s="76"/>
      <c r="C103" s="76" t="s">
        <v>224</v>
      </c>
      <c r="E103" s="86"/>
      <c r="F103" s="72"/>
      <c r="G103" s="78" t="s">
        <v>219</v>
      </c>
      <c r="H103" s="72" t="s">
        <v>223</v>
      </c>
      <c r="I103" s="128"/>
    </row>
    <row r="104" spans="1:9" s="74" customFormat="1" hidden="1" x14ac:dyDescent="0.2">
      <c r="A104" s="74">
        <v>99</v>
      </c>
      <c r="B104" s="76"/>
      <c r="C104" s="76" t="s">
        <v>226</v>
      </c>
      <c r="D104" s="76"/>
      <c r="E104" s="86"/>
      <c r="F104" s="72"/>
      <c r="G104" s="78" t="s">
        <v>219</v>
      </c>
      <c r="H104" s="72" t="s">
        <v>228</v>
      </c>
      <c r="I104" s="128"/>
    </row>
    <row r="105" spans="1:9" s="74" customFormat="1" hidden="1" x14ac:dyDescent="0.2">
      <c r="A105" s="74">
        <v>100</v>
      </c>
      <c r="B105" s="76"/>
      <c r="C105" s="76" t="s">
        <v>229</v>
      </c>
      <c r="E105" s="86"/>
      <c r="F105" s="72"/>
      <c r="G105" s="78" t="s">
        <v>219</v>
      </c>
      <c r="H105" s="72" t="s">
        <v>231</v>
      </c>
      <c r="I105" s="128"/>
    </row>
    <row r="106" spans="1:9" s="74" customFormat="1" hidden="1" x14ac:dyDescent="0.2">
      <c r="A106" s="74">
        <v>101</v>
      </c>
      <c r="B106" s="76"/>
      <c r="C106" s="76" t="s">
        <v>232</v>
      </c>
      <c r="D106" s="76"/>
      <c r="E106" s="86"/>
      <c r="F106" s="72"/>
      <c r="G106" s="78" t="s">
        <v>219</v>
      </c>
      <c r="H106" s="72" t="s">
        <v>234</v>
      </c>
      <c r="I106" s="128"/>
    </row>
    <row r="107" spans="1:9" s="74" customFormat="1" hidden="1" x14ac:dyDescent="0.2">
      <c r="A107" s="74">
        <v>102</v>
      </c>
      <c r="B107" s="76"/>
      <c r="C107" s="76" t="s">
        <v>235</v>
      </c>
      <c r="D107" s="76"/>
      <c r="E107" s="86"/>
      <c r="F107" s="72"/>
      <c r="G107" s="78" t="s">
        <v>219</v>
      </c>
      <c r="H107" s="72" t="s">
        <v>234</v>
      </c>
      <c r="I107" s="128"/>
    </row>
    <row r="108" spans="1:9" s="74" customFormat="1" hidden="1" x14ac:dyDescent="0.2">
      <c r="A108" s="74">
        <v>103</v>
      </c>
      <c r="B108" s="76"/>
      <c r="C108" s="76"/>
      <c r="D108" s="76"/>
      <c r="E108" s="86"/>
      <c r="F108" s="72"/>
      <c r="G108" s="78"/>
      <c r="H108" s="72"/>
      <c r="I108" s="69"/>
    </row>
    <row r="109" spans="1:9" s="74" customFormat="1" hidden="1" x14ac:dyDescent="0.2">
      <c r="A109" s="74">
        <v>104</v>
      </c>
      <c r="B109" s="76"/>
      <c r="C109" s="76" t="s">
        <v>237</v>
      </c>
      <c r="D109" s="76"/>
      <c r="E109" s="86"/>
      <c r="F109" s="72"/>
      <c r="G109" s="78" t="s">
        <v>204</v>
      </c>
      <c r="H109" s="78" t="s">
        <v>238</v>
      </c>
      <c r="I109" s="126"/>
    </row>
    <row r="110" spans="1:9" s="74" customFormat="1" hidden="1" x14ac:dyDescent="0.2">
      <c r="A110" s="74">
        <v>105</v>
      </c>
      <c r="B110" s="76"/>
      <c r="C110" s="76" t="s">
        <v>239</v>
      </c>
      <c r="D110" s="76"/>
      <c r="E110" s="86"/>
      <c r="F110" s="72"/>
      <c r="G110" s="78" t="s">
        <v>204</v>
      </c>
      <c r="H110" s="78" t="s">
        <v>238</v>
      </c>
      <c r="I110" s="126"/>
    </row>
    <row r="111" spans="1:9" s="74" customFormat="1" hidden="1" x14ac:dyDescent="0.2">
      <c r="A111" s="74">
        <v>106</v>
      </c>
      <c r="B111" s="76"/>
      <c r="C111" s="76" t="s">
        <v>237</v>
      </c>
      <c r="D111" s="76"/>
      <c r="E111" s="86"/>
      <c r="F111" s="72"/>
      <c r="G111" s="78" t="s">
        <v>219</v>
      </c>
      <c r="H111" s="78" t="s">
        <v>238</v>
      </c>
      <c r="I111" s="126"/>
    </row>
    <row r="112" spans="1:9" s="74" customFormat="1" hidden="1" x14ac:dyDescent="0.2">
      <c r="A112" s="74">
        <v>107</v>
      </c>
      <c r="B112" s="76"/>
      <c r="C112" s="76" t="s">
        <v>239</v>
      </c>
      <c r="D112" s="76"/>
      <c r="E112" s="86"/>
      <c r="F112" s="72"/>
      <c r="G112" s="78" t="s">
        <v>219</v>
      </c>
      <c r="H112" s="78" t="s">
        <v>238</v>
      </c>
      <c r="I112" s="126"/>
    </row>
    <row r="113" spans="1:9" s="74" customFormat="1" hidden="1" x14ac:dyDescent="0.2">
      <c r="A113" s="74">
        <v>108</v>
      </c>
      <c r="B113" s="76"/>
      <c r="C113" s="76"/>
      <c r="D113" s="76"/>
      <c r="E113" s="77"/>
      <c r="F113" s="78"/>
      <c r="G113" s="78"/>
      <c r="H113" s="72"/>
      <c r="I113" s="109"/>
    </row>
    <row r="114" spans="1:9" hidden="1" x14ac:dyDescent="0.2">
      <c r="A114" s="74">
        <v>109</v>
      </c>
      <c r="B114" s="129" t="s">
        <v>240</v>
      </c>
      <c r="C114" s="90"/>
      <c r="D114" s="90"/>
      <c r="E114" s="77"/>
      <c r="F114" s="78"/>
      <c r="G114" s="112"/>
      <c r="I114" s="109"/>
    </row>
    <row r="115" spans="1:9" s="74" customFormat="1" hidden="1" x14ac:dyDescent="0.2">
      <c r="A115" s="74">
        <v>110</v>
      </c>
      <c r="B115" s="76"/>
      <c r="C115" s="76" t="s">
        <v>241</v>
      </c>
      <c r="D115" s="76"/>
      <c r="E115" s="86"/>
      <c r="F115" s="72" t="s">
        <v>242</v>
      </c>
      <c r="G115" s="78" t="s">
        <v>204</v>
      </c>
      <c r="H115" s="78" t="s">
        <v>205</v>
      </c>
      <c r="I115" s="126"/>
    </row>
    <row r="116" spans="1:9" s="74" customFormat="1" hidden="1" x14ac:dyDescent="0.2">
      <c r="A116" s="74">
        <v>111</v>
      </c>
      <c r="B116" s="76"/>
      <c r="C116" s="76" t="s">
        <v>243</v>
      </c>
      <c r="D116" s="76"/>
      <c r="E116" s="86"/>
      <c r="F116" s="72" t="s">
        <v>244</v>
      </c>
      <c r="G116" s="78" t="s">
        <v>204</v>
      </c>
      <c r="H116" s="78" t="s">
        <v>205</v>
      </c>
      <c r="I116" s="126"/>
    </row>
    <row r="117" spans="1:9" s="74" customFormat="1" hidden="1" x14ac:dyDescent="0.2">
      <c r="A117" s="74">
        <v>112</v>
      </c>
      <c r="B117" s="76"/>
      <c r="C117" s="76" t="s">
        <v>245</v>
      </c>
      <c r="D117" s="76"/>
      <c r="E117" s="86"/>
      <c r="F117" s="72" t="s">
        <v>246</v>
      </c>
      <c r="G117" s="78" t="s">
        <v>204</v>
      </c>
      <c r="H117" s="78" t="s">
        <v>205</v>
      </c>
      <c r="I117" s="126"/>
    </row>
    <row r="118" spans="1:9" s="74" customFormat="1" hidden="1" x14ac:dyDescent="0.2">
      <c r="A118" s="74">
        <v>113</v>
      </c>
      <c r="B118" s="76"/>
      <c r="C118" s="76" t="s">
        <v>247</v>
      </c>
      <c r="D118" s="76"/>
      <c r="E118" s="86"/>
      <c r="F118" s="72" t="s">
        <v>248</v>
      </c>
      <c r="G118" s="78" t="s">
        <v>204</v>
      </c>
      <c r="H118" s="78" t="s">
        <v>205</v>
      </c>
      <c r="I118" s="126"/>
    </row>
    <row r="119" spans="1:9" s="74" customFormat="1" hidden="1" x14ac:dyDescent="0.2">
      <c r="A119" s="74">
        <v>114</v>
      </c>
      <c r="B119" s="76"/>
      <c r="C119" s="76" t="s">
        <v>249</v>
      </c>
      <c r="D119" s="76"/>
      <c r="E119" s="86"/>
      <c r="F119" s="72" t="s">
        <v>250</v>
      </c>
      <c r="G119" s="78" t="s">
        <v>204</v>
      </c>
      <c r="H119" s="78" t="s">
        <v>205</v>
      </c>
      <c r="I119" s="126"/>
    </row>
    <row r="120" spans="1:9" s="74" customFormat="1" hidden="1" x14ac:dyDescent="0.2">
      <c r="A120" s="74">
        <v>115</v>
      </c>
      <c r="B120" s="76"/>
      <c r="C120" s="76" t="s">
        <v>251</v>
      </c>
      <c r="D120" s="76"/>
      <c r="E120" s="86"/>
      <c r="F120" s="72"/>
      <c r="G120" s="78" t="s">
        <v>204</v>
      </c>
      <c r="H120" s="78" t="s">
        <v>252</v>
      </c>
      <c r="I120" s="128"/>
    </row>
    <row r="121" spans="1:9" s="74" customFormat="1" hidden="1" x14ac:dyDescent="0.2">
      <c r="A121" s="74">
        <v>116</v>
      </c>
      <c r="B121" s="76"/>
      <c r="C121" s="76"/>
      <c r="D121" s="76"/>
      <c r="E121" s="86"/>
      <c r="F121" s="72"/>
      <c r="G121" s="78"/>
      <c r="H121" s="78"/>
      <c r="I121" s="109"/>
    </row>
    <row r="122" spans="1:9" s="74" customFormat="1" hidden="1" x14ac:dyDescent="0.2">
      <c r="A122" s="74">
        <v>117</v>
      </c>
      <c r="B122" s="76"/>
      <c r="C122" s="76" t="s">
        <v>241</v>
      </c>
      <c r="D122" s="76"/>
      <c r="E122" s="86"/>
      <c r="F122" s="72"/>
      <c r="G122" s="78" t="s">
        <v>219</v>
      </c>
      <c r="H122" s="78" t="s">
        <v>205</v>
      </c>
      <c r="I122" s="130"/>
    </row>
    <row r="123" spans="1:9" s="74" customFormat="1" hidden="1" x14ac:dyDescent="0.2">
      <c r="A123" s="74">
        <v>118</v>
      </c>
      <c r="B123" s="76"/>
      <c r="C123" s="76" t="s">
        <v>243</v>
      </c>
      <c r="D123" s="76"/>
      <c r="E123" s="86"/>
      <c r="F123" s="72"/>
      <c r="G123" s="78" t="s">
        <v>219</v>
      </c>
      <c r="H123" s="78" t="s">
        <v>205</v>
      </c>
      <c r="I123" s="130"/>
    </row>
    <row r="124" spans="1:9" hidden="1" x14ac:dyDescent="0.2">
      <c r="A124" s="74">
        <v>119</v>
      </c>
      <c r="C124" s="74" t="s">
        <v>245</v>
      </c>
      <c r="D124" s="76"/>
      <c r="G124" s="78" t="s">
        <v>219</v>
      </c>
      <c r="H124" s="78" t="s">
        <v>205</v>
      </c>
      <c r="I124" s="130"/>
    </row>
    <row r="125" spans="1:9" s="74" customFormat="1" hidden="1" x14ac:dyDescent="0.2">
      <c r="A125" s="74">
        <v>120</v>
      </c>
      <c r="B125" s="76"/>
      <c r="C125" s="76" t="s">
        <v>247</v>
      </c>
      <c r="D125" s="76"/>
      <c r="E125" s="86"/>
      <c r="F125" s="72"/>
      <c r="G125" s="78" t="s">
        <v>219</v>
      </c>
      <c r="H125" s="78" t="s">
        <v>205</v>
      </c>
      <c r="I125" s="130"/>
    </row>
    <row r="126" spans="1:9" s="74" customFormat="1" hidden="1" x14ac:dyDescent="0.2">
      <c r="A126" s="74">
        <v>121</v>
      </c>
      <c r="B126" s="76"/>
      <c r="C126" s="76" t="s">
        <v>253</v>
      </c>
      <c r="D126" s="76"/>
      <c r="E126" s="86"/>
      <c r="F126" s="72"/>
      <c r="G126" s="78" t="s">
        <v>219</v>
      </c>
      <c r="H126" s="78" t="s">
        <v>205</v>
      </c>
      <c r="I126" s="130"/>
    </row>
    <row r="127" spans="1:9" s="74" customFormat="1" hidden="1" x14ac:dyDescent="0.2">
      <c r="A127" s="74">
        <v>122</v>
      </c>
      <c r="B127" s="76"/>
      <c r="C127" s="76" t="s">
        <v>251</v>
      </c>
      <c r="D127" s="76"/>
      <c r="E127" s="86"/>
      <c r="F127" s="72"/>
      <c r="G127" s="78" t="s">
        <v>219</v>
      </c>
      <c r="H127" s="78" t="s">
        <v>252</v>
      </c>
      <c r="I127" s="128"/>
    </row>
    <row r="128" spans="1:9" s="74" customFormat="1" hidden="1" x14ac:dyDescent="0.2">
      <c r="A128" s="74">
        <v>123</v>
      </c>
      <c r="B128" s="76"/>
      <c r="C128" s="76"/>
      <c r="D128" s="76"/>
      <c r="E128" s="86"/>
      <c r="F128" s="72"/>
      <c r="G128" s="78"/>
      <c r="H128" s="78"/>
      <c r="I128" s="109"/>
    </row>
    <row r="129" spans="1:9" hidden="1" x14ac:dyDescent="0.2">
      <c r="A129" s="74">
        <v>124</v>
      </c>
      <c r="B129" s="80" t="s">
        <v>254</v>
      </c>
      <c r="C129" s="90"/>
      <c r="D129" s="90"/>
      <c r="G129" s="112"/>
      <c r="H129" s="78"/>
      <c r="I129" s="109"/>
    </row>
    <row r="130" spans="1:9" s="74" customFormat="1" hidden="1" x14ac:dyDescent="0.2">
      <c r="A130" s="74">
        <v>125</v>
      </c>
      <c r="B130" s="76"/>
      <c r="C130" s="76" t="s">
        <v>133</v>
      </c>
      <c r="D130" s="76"/>
      <c r="E130" s="86"/>
      <c r="F130" s="72" t="s">
        <v>255</v>
      </c>
      <c r="G130" s="78" t="s">
        <v>204</v>
      </c>
      <c r="H130" s="78" t="s">
        <v>215</v>
      </c>
      <c r="I130" s="126"/>
    </row>
    <row r="131" spans="1:9" s="74" customFormat="1" hidden="1" x14ac:dyDescent="0.2">
      <c r="A131" s="74">
        <v>126</v>
      </c>
      <c r="B131" s="76"/>
      <c r="C131" s="76" t="s">
        <v>256</v>
      </c>
      <c r="D131" s="76"/>
      <c r="E131" s="86"/>
      <c r="F131" s="72" t="s">
        <v>257</v>
      </c>
      <c r="G131" s="78" t="s">
        <v>204</v>
      </c>
      <c r="H131" s="78" t="s">
        <v>215</v>
      </c>
      <c r="I131" s="126"/>
    </row>
    <row r="132" spans="1:9" s="74" customFormat="1" hidden="1" x14ac:dyDescent="0.2">
      <c r="A132" s="74">
        <v>127</v>
      </c>
      <c r="B132" s="76"/>
      <c r="C132" s="76" t="s">
        <v>258</v>
      </c>
      <c r="D132" s="76"/>
      <c r="E132" s="86"/>
      <c r="F132" s="72" t="s">
        <v>259</v>
      </c>
      <c r="G132" s="78" t="s">
        <v>204</v>
      </c>
      <c r="H132" s="78" t="s">
        <v>215</v>
      </c>
      <c r="I132" s="126"/>
    </row>
    <row r="133" spans="1:9" s="74" customFormat="1" hidden="1" x14ac:dyDescent="0.2">
      <c r="A133" s="74">
        <v>128</v>
      </c>
      <c r="B133" s="76"/>
      <c r="C133" s="76" t="s">
        <v>260</v>
      </c>
      <c r="D133" s="76"/>
      <c r="E133" s="86"/>
      <c r="F133" s="72" t="s">
        <v>261</v>
      </c>
      <c r="G133" s="78" t="s">
        <v>204</v>
      </c>
      <c r="H133" s="78" t="s">
        <v>215</v>
      </c>
      <c r="I133" s="126"/>
    </row>
    <row r="134" spans="1:9" s="74" customFormat="1" hidden="1" x14ac:dyDescent="0.2">
      <c r="A134" s="74">
        <v>129</v>
      </c>
      <c r="B134" s="76"/>
      <c r="E134" s="86"/>
      <c r="F134" s="72"/>
      <c r="G134" s="78"/>
      <c r="H134" s="72"/>
      <c r="I134" s="73"/>
    </row>
    <row r="135" spans="1:9" s="74" customFormat="1" hidden="1" x14ac:dyDescent="0.2">
      <c r="A135" s="74">
        <v>130</v>
      </c>
      <c r="B135" s="76"/>
      <c r="C135" s="76" t="s">
        <v>133</v>
      </c>
      <c r="D135" s="76"/>
      <c r="E135" s="86"/>
      <c r="F135" s="72"/>
      <c r="G135" s="78" t="s">
        <v>204</v>
      </c>
      <c r="H135" s="78" t="s">
        <v>262</v>
      </c>
      <c r="I135" s="128"/>
    </row>
    <row r="136" spans="1:9" s="74" customFormat="1" hidden="1" x14ac:dyDescent="0.2">
      <c r="A136" s="74">
        <v>131</v>
      </c>
      <c r="B136" s="76"/>
      <c r="C136" s="76" t="s">
        <v>256</v>
      </c>
      <c r="D136" s="76"/>
      <c r="E136" s="86"/>
      <c r="F136" s="72"/>
      <c r="G136" s="78" t="s">
        <v>204</v>
      </c>
      <c r="H136" s="78" t="s">
        <v>262</v>
      </c>
      <c r="I136" s="128"/>
    </row>
    <row r="137" spans="1:9" s="74" customFormat="1" hidden="1" x14ac:dyDescent="0.2">
      <c r="A137" s="74">
        <v>132</v>
      </c>
      <c r="B137" s="76"/>
      <c r="C137" s="76" t="s">
        <v>258</v>
      </c>
      <c r="D137" s="76"/>
      <c r="E137" s="86"/>
      <c r="F137" s="72"/>
      <c r="G137" s="78" t="s">
        <v>204</v>
      </c>
      <c r="H137" s="78" t="s">
        <v>262</v>
      </c>
      <c r="I137" s="128"/>
    </row>
    <row r="138" spans="1:9" s="74" customFormat="1" hidden="1" x14ac:dyDescent="0.2">
      <c r="A138" s="74">
        <v>133</v>
      </c>
      <c r="B138" s="76"/>
      <c r="C138" s="76" t="s">
        <v>260</v>
      </c>
      <c r="D138" s="76"/>
      <c r="E138" s="86"/>
      <c r="F138" s="72"/>
      <c r="G138" s="78" t="s">
        <v>204</v>
      </c>
      <c r="H138" s="78" t="s">
        <v>262</v>
      </c>
      <c r="I138" s="128"/>
    </row>
    <row r="139" spans="1:9" s="74" customFormat="1" hidden="1" x14ac:dyDescent="0.2">
      <c r="A139" s="74">
        <v>134</v>
      </c>
      <c r="B139" s="76"/>
      <c r="C139" s="76"/>
      <c r="D139" s="76"/>
      <c r="E139" s="86"/>
      <c r="F139" s="72"/>
      <c r="G139" s="78"/>
      <c r="H139" s="78"/>
      <c r="I139" s="73"/>
    </row>
    <row r="140" spans="1:9" s="74" customFormat="1" hidden="1" x14ac:dyDescent="0.2">
      <c r="A140" s="74">
        <v>135</v>
      </c>
      <c r="B140" s="76"/>
      <c r="C140" s="76" t="s">
        <v>133</v>
      </c>
      <c r="D140" s="76"/>
      <c r="E140" s="86"/>
      <c r="F140" s="72"/>
      <c r="G140" s="78" t="s">
        <v>219</v>
      </c>
      <c r="H140" s="78" t="s">
        <v>215</v>
      </c>
      <c r="I140" s="130"/>
    </row>
    <row r="141" spans="1:9" s="74" customFormat="1" hidden="1" x14ac:dyDescent="0.2">
      <c r="A141" s="74">
        <v>136</v>
      </c>
      <c r="B141" s="76"/>
      <c r="C141" s="76" t="s">
        <v>256</v>
      </c>
      <c r="D141" s="76"/>
      <c r="E141" s="86"/>
      <c r="F141" s="72"/>
      <c r="G141" s="78" t="s">
        <v>219</v>
      </c>
      <c r="H141" s="78" t="s">
        <v>215</v>
      </c>
      <c r="I141" s="130"/>
    </row>
    <row r="142" spans="1:9" s="74" customFormat="1" hidden="1" x14ac:dyDescent="0.2">
      <c r="A142" s="74">
        <v>137</v>
      </c>
      <c r="B142" s="76"/>
      <c r="C142" s="76" t="s">
        <v>258</v>
      </c>
      <c r="D142" s="76"/>
      <c r="E142" s="86"/>
      <c r="F142" s="72"/>
      <c r="G142" s="78" t="s">
        <v>219</v>
      </c>
      <c r="H142" s="78" t="s">
        <v>215</v>
      </c>
      <c r="I142" s="130"/>
    </row>
    <row r="143" spans="1:9" s="74" customFormat="1" hidden="1" x14ac:dyDescent="0.2">
      <c r="A143" s="74">
        <v>138</v>
      </c>
      <c r="B143" s="76"/>
      <c r="C143" s="76" t="s">
        <v>260</v>
      </c>
      <c r="D143" s="76"/>
      <c r="E143" s="86"/>
      <c r="F143" s="72"/>
      <c r="G143" s="78" t="s">
        <v>219</v>
      </c>
      <c r="H143" s="78" t="s">
        <v>215</v>
      </c>
      <c r="I143" s="130"/>
    </row>
    <row r="144" spans="1:9" s="74" customFormat="1" hidden="1" x14ac:dyDescent="0.2">
      <c r="A144" s="74">
        <v>139</v>
      </c>
      <c r="B144" s="76"/>
      <c r="C144" s="76"/>
      <c r="D144" s="76"/>
      <c r="E144" s="86"/>
      <c r="F144" s="72"/>
      <c r="G144" s="78"/>
      <c r="H144" s="78"/>
      <c r="I144" s="109"/>
    </row>
    <row r="145" spans="1:9" s="74" customFormat="1" hidden="1" x14ac:dyDescent="0.2">
      <c r="A145" s="74">
        <v>140</v>
      </c>
      <c r="B145" s="76"/>
      <c r="C145" s="76" t="s">
        <v>133</v>
      </c>
      <c r="D145" s="76"/>
      <c r="E145" s="86"/>
      <c r="F145" s="72"/>
      <c r="G145" s="78" t="s">
        <v>219</v>
      </c>
      <c r="H145" s="78" t="s">
        <v>262</v>
      </c>
      <c r="I145" s="128"/>
    </row>
    <row r="146" spans="1:9" s="74" customFormat="1" hidden="1" x14ac:dyDescent="0.2">
      <c r="A146" s="74">
        <v>141</v>
      </c>
      <c r="B146" s="76"/>
      <c r="C146" s="76" t="s">
        <v>256</v>
      </c>
      <c r="D146" s="76"/>
      <c r="E146" s="86"/>
      <c r="F146" s="72"/>
      <c r="G146" s="78" t="s">
        <v>219</v>
      </c>
      <c r="H146" s="78" t="s">
        <v>262</v>
      </c>
      <c r="I146" s="128"/>
    </row>
    <row r="147" spans="1:9" s="74" customFormat="1" hidden="1" x14ac:dyDescent="0.2">
      <c r="A147" s="74">
        <v>142</v>
      </c>
      <c r="B147" s="76"/>
      <c r="C147" s="76" t="s">
        <v>258</v>
      </c>
      <c r="D147" s="76"/>
      <c r="E147" s="86"/>
      <c r="F147" s="72"/>
      <c r="G147" s="78" t="s">
        <v>219</v>
      </c>
      <c r="H147" s="78" t="s">
        <v>262</v>
      </c>
      <c r="I147" s="128"/>
    </row>
    <row r="148" spans="1:9" s="74" customFormat="1" hidden="1" x14ac:dyDescent="0.2">
      <c r="A148" s="74">
        <v>143</v>
      </c>
      <c r="B148" s="76"/>
      <c r="C148" s="76" t="s">
        <v>260</v>
      </c>
      <c r="D148" s="76"/>
      <c r="E148" s="86"/>
      <c r="F148" s="72"/>
      <c r="G148" s="78" t="s">
        <v>219</v>
      </c>
      <c r="H148" s="78" t="s">
        <v>262</v>
      </c>
      <c r="I148" s="128"/>
    </row>
    <row r="149" spans="1:9" s="74" customFormat="1" hidden="1" x14ac:dyDescent="0.2">
      <c r="A149" s="74">
        <v>144</v>
      </c>
      <c r="B149" s="76"/>
      <c r="C149" s="76"/>
      <c r="D149" s="76"/>
      <c r="E149" s="86"/>
      <c r="F149" s="72"/>
      <c r="G149" s="78"/>
      <c r="H149" s="78"/>
      <c r="I149" s="73"/>
    </row>
    <row r="150" spans="1:9" s="74" customFormat="1" hidden="1" x14ac:dyDescent="0.2">
      <c r="A150" s="74">
        <v>145</v>
      </c>
      <c r="B150" s="76"/>
      <c r="C150" s="76"/>
      <c r="D150" s="76"/>
      <c r="E150" s="86"/>
      <c r="F150" s="72"/>
      <c r="G150" s="78"/>
      <c r="H150" s="78"/>
      <c r="I150" s="73"/>
    </row>
    <row r="151" spans="1:9" hidden="1" x14ac:dyDescent="0.2">
      <c r="A151" s="74">
        <v>146</v>
      </c>
      <c r="B151" s="129" t="s">
        <v>263</v>
      </c>
      <c r="C151" s="90"/>
      <c r="D151" s="90"/>
      <c r="G151" s="112"/>
      <c r="H151" s="78"/>
      <c r="I151" s="109"/>
    </row>
    <row r="152" spans="1:9" s="74" customFormat="1" hidden="1" x14ac:dyDescent="0.2">
      <c r="A152" s="74">
        <v>147</v>
      </c>
      <c r="B152" s="76"/>
      <c r="C152" s="76" t="s">
        <v>264</v>
      </c>
      <c r="D152" s="76"/>
      <c r="E152" s="86"/>
      <c r="F152" s="72" t="s">
        <v>265</v>
      </c>
      <c r="G152" s="78" t="s">
        <v>204</v>
      </c>
      <c r="H152" s="78" t="s">
        <v>266</v>
      </c>
      <c r="I152" s="108"/>
    </row>
    <row r="153" spans="1:9" s="74" customFormat="1" hidden="1" x14ac:dyDescent="0.2">
      <c r="A153" s="74">
        <v>148</v>
      </c>
      <c r="B153" s="76"/>
      <c r="C153" s="76" t="s">
        <v>267</v>
      </c>
      <c r="D153" s="76"/>
      <c r="E153" s="86"/>
      <c r="F153" s="72" t="s">
        <v>268</v>
      </c>
      <c r="G153" s="78" t="s">
        <v>204</v>
      </c>
      <c r="H153" s="78" t="s">
        <v>266</v>
      </c>
      <c r="I153" s="108"/>
    </row>
    <row r="154" spans="1:9" s="74" customFormat="1" hidden="1" x14ac:dyDescent="0.2">
      <c r="A154" s="74">
        <v>149</v>
      </c>
      <c r="B154" s="76"/>
      <c r="C154" s="76" t="s">
        <v>269</v>
      </c>
      <c r="D154" s="76"/>
      <c r="E154" s="86"/>
      <c r="F154" s="72" t="s">
        <v>270</v>
      </c>
      <c r="G154" s="78" t="s">
        <v>204</v>
      </c>
      <c r="H154" s="78" t="s">
        <v>271</v>
      </c>
      <c r="I154" s="128"/>
    </row>
    <row r="155" spans="1:9" s="74" customFormat="1" hidden="1" x14ac:dyDescent="0.2">
      <c r="A155" s="74">
        <v>150</v>
      </c>
      <c r="B155" s="76"/>
      <c r="C155" s="76" t="s">
        <v>272</v>
      </c>
      <c r="D155" s="76"/>
      <c r="E155" s="86"/>
      <c r="F155" s="72"/>
      <c r="G155" s="78" t="s">
        <v>204</v>
      </c>
      <c r="H155" s="78" t="s">
        <v>266</v>
      </c>
      <c r="I155" s="128"/>
    </row>
    <row r="156" spans="1:9" s="74" customFormat="1" hidden="1" x14ac:dyDescent="0.2">
      <c r="A156" s="74">
        <v>151</v>
      </c>
      <c r="B156" s="76"/>
      <c r="C156" s="76" t="s">
        <v>273</v>
      </c>
      <c r="D156" s="76"/>
      <c r="E156" s="86"/>
      <c r="F156" s="72" t="s">
        <v>274</v>
      </c>
      <c r="G156" s="78" t="s">
        <v>204</v>
      </c>
      <c r="H156" s="78" t="s">
        <v>266</v>
      </c>
      <c r="I156" s="128"/>
    </row>
    <row r="157" spans="1:9" s="74" customFormat="1" hidden="1" x14ac:dyDescent="0.2">
      <c r="A157" s="74">
        <v>152</v>
      </c>
      <c r="B157" s="76"/>
      <c r="C157" s="76" t="s">
        <v>275</v>
      </c>
      <c r="D157" s="76"/>
      <c r="E157" s="86"/>
      <c r="F157" s="72" t="s">
        <v>276</v>
      </c>
      <c r="G157" s="78" t="s">
        <v>204</v>
      </c>
      <c r="H157" s="78" t="s">
        <v>266</v>
      </c>
      <c r="I157" s="128"/>
    </row>
    <row r="158" spans="1:9" s="74" customFormat="1" hidden="1" x14ac:dyDescent="0.2">
      <c r="A158" s="74">
        <v>153</v>
      </c>
      <c r="B158" s="76"/>
      <c r="C158" s="76" t="s">
        <v>277</v>
      </c>
      <c r="D158" s="76"/>
      <c r="E158" s="86"/>
      <c r="F158" s="72" t="s">
        <v>278</v>
      </c>
      <c r="G158" s="78" t="s">
        <v>204</v>
      </c>
      <c r="H158" s="78" t="s">
        <v>266</v>
      </c>
      <c r="I158" s="128"/>
    </row>
    <row r="159" spans="1:9" s="74" customFormat="1" hidden="1" x14ac:dyDescent="0.2">
      <c r="A159" s="74">
        <v>154</v>
      </c>
      <c r="B159" s="76"/>
      <c r="C159" s="76" t="s">
        <v>279</v>
      </c>
      <c r="D159" s="76"/>
      <c r="E159" s="86"/>
      <c r="F159" s="72" t="s">
        <v>280</v>
      </c>
      <c r="G159" s="78" t="s">
        <v>204</v>
      </c>
      <c r="H159" s="78" t="s">
        <v>266</v>
      </c>
      <c r="I159" s="128"/>
    </row>
    <row r="160" spans="1:9" s="74" customFormat="1" hidden="1" x14ac:dyDescent="0.2">
      <c r="A160" s="74">
        <v>155</v>
      </c>
      <c r="B160" s="76"/>
      <c r="C160" s="76" t="s">
        <v>281</v>
      </c>
      <c r="D160" s="76"/>
      <c r="E160" s="86"/>
      <c r="F160" s="72" t="s">
        <v>282</v>
      </c>
      <c r="G160" s="78" t="s">
        <v>204</v>
      </c>
      <c r="H160" s="78" t="s">
        <v>283</v>
      </c>
      <c r="I160" s="131"/>
    </row>
    <row r="161" spans="1:9" s="74" customFormat="1" hidden="1" x14ac:dyDescent="0.2">
      <c r="A161" s="74">
        <v>156</v>
      </c>
      <c r="B161" s="76"/>
      <c r="C161" s="76" t="s">
        <v>284</v>
      </c>
      <c r="D161" s="76"/>
      <c r="E161" s="86"/>
      <c r="F161" s="72" t="s">
        <v>285</v>
      </c>
      <c r="G161" s="78" t="s">
        <v>204</v>
      </c>
      <c r="H161" s="78" t="s">
        <v>266</v>
      </c>
      <c r="I161" s="108"/>
    </row>
    <row r="162" spans="1:9" s="74" customFormat="1" hidden="1" x14ac:dyDescent="0.2">
      <c r="A162" s="74">
        <v>157</v>
      </c>
      <c r="B162" s="76"/>
      <c r="C162" s="76" t="s">
        <v>286</v>
      </c>
      <c r="D162" s="76"/>
      <c r="E162" s="86"/>
      <c r="F162" s="72" t="s">
        <v>287</v>
      </c>
      <c r="G162" s="78" t="s">
        <v>204</v>
      </c>
      <c r="H162" s="78" t="s">
        <v>266</v>
      </c>
      <c r="I162" s="108"/>
    </row>
    <row r="163" spans="1:9" s="74" customFormat="1" hidden="1" x14ac:dyDescent="0.2">
      <c r="A163" s="74">
        <v>158</v>
      </c>
      <c r="B163" s="76"/>
      <c r="C163" s="76" t="s">
        <v>288</v>
      </c>
      <c r="D163" s="76"/>
      <c r="E163" s="86"/>
      <c r="F163" s="72" t="s">
        <v>289</v>
      </c>
      <c r="G163" s="78" t="s">
        <v>204</v>
      </c>
      <c r="H163" s="78" t="s">
        <v>266</v>
      </c>
      <c r="I163" s="108"/>
    </row>
    <row r="164" spans="1:9" s="74" customFormat="1" hidden="1" x14ac:dyDescent="0.2">
      <c r="A164" s="74">
        <v>159</v>
      </c>
      <c r="B164" s="76"/>
      <c r="C164" s="76"/>
      <c r="D164" s="76"/>
      <c r="E164" s="86"/>
      <c r="F164" s="72"/>
      <c r="G164" s="78"/>
      <c r="H164" s="78"/>
      <c r="I164" s="109"/>
    </row>
    <row r="165" spans="1:9" s="74" customFormat="1" hidden="1" x14ac:dyDescent="0.2">
      <c r="A165" s="74">
        <v>160</v>
      </c>
      <c r="B165" s="76"/>
      <c r="C165" s="76" t="s">
        <v>237</v>
      </c>
      <c r="D165" s="76"/>
      <c r="E165" s="86"/>
      <c r="F165" s="72"/>
      <c r="G165" s="78" t="s">
        <v>204</v>
      </c>
      <c r="H165" s="78" t="s">
        <v>252</v>
      </c>
      <c r="I165" s="128"/>
    </row>
    <row r="166" spans="1:9" s="74" customFormat="1" hidden="1" x14ac:dyDescent="0.2">
      <c r="A166" s="74">
        <v>161</v>
      </c>
      <c r="B166" s="76"/>
      <c r="C166" s="76"/>
      <c r="D166" s="76"/>
      <c r="E166" s="86"/>
      <c r="F166" s="72"/>
      <c r="G166" s="78"/>
      <c r="H166" s="78"/>
      <c r="I166" s="73"/>
    </row>
    <row r="167" spans="1:9" s="74" customFormat="1" hidden="1" x14ac:dyDescent="0.2">
      <c r="A167" s="74">
        <v>162</v>
      </c>
      <c r="B167" s="76"/>
      <c r="C167" s="76" t="s">
        <v>264</v>
      </c>
      <c r="D167" s="76"/>
      <c r="E167" s="86"/>
      <c r="F167" s="72"/>
      <c r="G167" s="78" t="s">
        <v>219</v>
      </c>
      <c r="H167" s="78" t="s">
        <v>266</v>
      </c>
      <c r="I167" s="108"/>
    </row>
    <row r="168" spans="1:9" s="74" customFormat="1" hidden="1" x14ac:dyDescent="0.2">
      <c r="A168" s="74">
        <v>163</v>
      </c>
      <c r="B168" s="76"/>
      <c r="C168" s="76" t="s">
        <v>267</v>
      </c>
      <c r="D168" s="76"/>
      <c r="E168" s="86"/>
      <c r="F168" s="72"/>
      <c r="G168" s="78" t="s">
        <v>219</v>
      </c>
      <c r="H168" s="78" t="s">
        <v>266</v>
      </c>
      <c r="I168" s="108"/>
    </row>
    <row r="169" spans="1:9" s="74" customFormat="1" hidden="1" x14ac:dyDescent="0.2">
      <c r="A169" s="74">
        <v>164</v>
      </c>
      <c r="B169" s="76"/>
      <c r="C169" s="76" t="s">
        <v>269</v>
      </c>
      <c r="D169" s="76"/>
      <c r="E169" s="86"/>
      <c r="F169" s="72"/>
      <c r="G169" s="78" t="s">
        <v>219</v>
      </c>
      <c r="H169" s="78" t="s">
        <v>271</v>
      </c>
      <c r="I169" s="128"/>
    </row>
    <row r="170" spans="1:9" s="74" customFormat="1" hidden="1" x14ac:dyDescent="0.2">
      <c r="A170" s="74">
        <v>165</v>
      </c>
      <c r="B170" s="76"/>
      <c r="C170" s="76" t="s">
        <v>272</v>
      </c>
      <c r="D170" s="76"/>
      <c r="E170" s="86"/>
      <c r="F170" s="72"/>
      <c r="G170" s="78" t="s">
        <v>219</v>
      </c>
      <c r="H170" s="78" t="s">
        <v>266</v>
      </c>
      <c r="I170" s="128"/>
    </row>
    <row r="171" spans="1:9" s="74" customFormat="1" hidden="1" x14ac:dyDescent="0.2">
      <c r="A171" s="74">
        <v>166</v>
      </c>
      <c r="B171" s="76"/>
      <c r="C171" s="76" t="s">
        <v>273</v>
      </c>
      <c r="D171" s="76"/>
      <c r="E171" s="86"/>
      <c r="F171" s="72"/>
      <c r="G171" s="78" t="s">
        <v>219</v>
      </c>
      <c r="H171" s="78" t="s">
        <v>266</v>
      </c>
      <c r="I171" s="128"/>
    </row>
    <row r="172" spans="1:9" s="74" customFormat="1" hidden="1" x14ac:dyDescent="0.2">
      <c r="A172" s="74">
        <v>167</v>
      </c>
      <c r="B172" s="76"/>
      <c r="C172" s="76" t="s">
        <v>275</v>
      </c>
      <c r="D172" s="76"/>
      <c r="E172" s="86"/>
      <c r="F172" s="72"/>
      <c r="G172" s="78" t="s">
        <v>219</v>
      </c>
      <c r="H172" s="78" t="s">
        <v>266</v>
      </c>
      <c r="I172" s="128"/>
    </row>
    <row r="173" spans="1:9" s="74" customFormat="1" hidden="1" x14ac:dyDescent="0.2">
      <c r="A173" s="74">
        <v>168</v>
      </c>
      <c r="B173" s="76"/>
      <c r="C173" s="76" t="s">
        <v>277</v>
      </c>
      <c r="D173" s="76"/>
      <c r="E173" s="86"/>
      <c r="F173" s="72"/>
      <c r="G173" s="78" t="s">
        <v>219</v>
      </c>
      <c r="H173" s="78" t="s">
        <v>266</v>
      </c>
      <c r="I173" s="128"/>
    </row>
    <row r="174" spans="1:9" s="74" customFormat="1" hidden="1" x14ac:dyDescent="0.2">
      <c r="A174" s="74">
        <v>169</v>
      </c>
      <c r="B174" s="76"/>
      <c r="C174" s="76" t="s">
        <v>279</v>
      </c>
      <c r="D174" s="76"/>
      <c r="E174" s="86"/>
      <c r="F174" s="72"/>
      <c r="G174" s="78" t="s">
        <v>219</v>
      </c>
      <c r="H174" s="78" t="s">
        <v>266</v>
      </c>
      <c r="I174" s="128"/>
    </row>
    <row r="175" spans="1:9" s="74" customFormat="1" hidden="1" x14ac:dyDescent="0.2">
      <c r="A175" s="74">
        <v>170</v>
      </c>
      <c r="B175" s="76"/>
      <c r="C175" s="76" t="s">
        <v>281</v>
      </c>
      <c r="D175" s="76"/>
      <c r="E175" s="86"/>
      <c r="F175" s="72"/>
      <c r="G175" s="78" t="s">
        <v>219</v>
      </c>
      <c r="H175" s="78" t="s">
        <v>283</v>
      </c>
      <c r="I175" s="131"/>
    </row>
    <row r="176" spans="1:9" s="74" customFormat="1" hidden="1" x14ac:dyDescent="0.2">
      <c r="A176" s="74">
        <v>171</v>
      </c>
      <c r="B176" s="76"/>
      <c r="C176" s="76" t="s">
        <v>284</v>
      </c>
      <c r="D176" s="76"/>
      <c r="E176" s="86"/>
      <c r="F176" s="72"/>
      <c r="G176" s="78" t="s">
        <v>219</v>
      </c>
      <c r="H176" s="78" t="s">
        <v>266</v>
      </c>
      <c r="I176" s="108"/>
    </row>
    <row r="177" spans="1:9" s="74" customFormat="1" hidden="1" x14ac:dyDescent="0.2">
      <c r="A177" s="74">
        <v>172</v>
      </c>
      <c r="B177" s="76"/>
      <c r="C177" s="76" t="s">
        <v>286</v>
      </c>
      <c r="D177" s="76"/>
      <c r="E177" s="86"/>
      <c r="F177" s="72"/>
      <c r="G177" s="78" t="s">
        <v>219</v>
      </c>
      <c r="H177" s="78" t="s">
        <v>266</v>
      </c>
      <c r="I177" s="108"/>
    </row>
    <row r="178" spans="1:9" s="74" customFormat="1" hidden="1" x14ac:dyDescent="0.2">
      <c r="A178" s="74">
        <v>173</v>
      </c>
      <c r="B178" s="76"/>
      <c r="C178" s="76" t="s">
        <v>288</v>
      </c>
      <c r="D178" s="76"/>
      <c r="E178" s="86"/>
      <c r="F178" s="72"/>
      <c r="G178" s="78" t="s">
        <v>219</v>
      </c>
      <c r="H178" s="78" t="s">
        <v>266</v>
      </c>
      <c r="I178" s="108"/>
    </row>
    <row r="179" spans="1:9" s="74" customFormat="1" hidden="1" x14ac:dyDescent="0.2">
      <c r="A179" s="74">
        <v>174</v>
      </c>
      <c r="B179" s="76"/>
      <c r="C179" s="76"/>
      <c r="D179" s="76"/>
      <c r="E179" s="86"/>
      <c r="F179" s="72"/>
      <c r="G179" s="78"/>
      <c r="H179" s="78"/>
      <c r="I179" s="109"/>
    </row>
    <row r="180" spans="1:9" s="74" customFormat="1" hidden="1" x14ac:dyDescent="0.2">
      <c r="A180" s="74">
        <v>175</v>
      </c>
      <c r="B180" s="76"/>
      <c r="C180" s="76" t="s">
        <v>237</v>
      </c>
      <c r="D180" s="76"/>
      <c r="E180" s="86"/>
      <c r="F180" s="72"/>
      <c r="G180" s="78" t="s">
        <v>219</v>
      </c>
      <c r="H180" s="78" t="s">
        <v>252</v>
      </c>
      <c r="I180" s="128"/>
    </row>
    <row r="181" spans="1:9" s="74" customFormat="1" hidden="1" x14ac:dyDescent="0.2">
      <c r="A181" s="74">
        <v>176</v>
      </c>
      <c r="B181" s="76"/>
      <c r="C181" s="76"/>
      <c r="D181" s="76"/>
      <c r="E181" s="86"/>
      <c r="F181" s="72"/>
      <c r="G181" s="78"/>
      <c r="H181" s="78"/>
      <c r="I181" s="109"/>
    </row>
    <row r="182" spans="1:9" hidden="1" x14ac:dyDescent="0.2">
      <c r="A182" s="74">
        <v>177</v>
      </c>
      <c r="B182" s="80" t="s">
        <v>290</v>
      </c>
      <c r="C182" s="90"/>
      <c r="D182" s="90"/>
      <c r="G182" s="112"/>
      <c r="H182" s="78"/>
      <c r="I182" s="109"/>
    </row>
    <row r="183" spans="1:9" s="74" customFormat="1" hidden="1" x14ac:dyDescent="0.2">
      <c r="A183" s="74">
        <v>178</v>
      </c>
      <c r="B183" s="76"/>
      <c r="C183" s="76" t="s">
        <v>291</v>
      </c>
      <c r="D183" s="76"/>
      <c r="E183" s="86"/>
      <c r="F183" s="72"/>
      <c r="G183" s="78" t="s">
        <v>204</v>
      </c>
      <c r="H183" s="78" t="s">
        <v>262</v>
      </c>
      <c r="I183" s="128"/>
    </row>
    <row r="184" spans="1:9" s="74" customFormat="1" hidden="1" x14ac:dyDescent="0.2">
      <c r="A184" s="74">
        <v>179</v>
      </c>
      <c r="B184" s="76"/>
      <c r="C184" s="76" t="s">
        <v>292</v>
      </c>
      <c r="D184" s="76"/>
      <c r="E184" s="86"/>
      <c r="F184" s="72"/>
      <c r="G184" s="78" t="s">
        <v>204</v>
      </c>
      <c r="H184" s="78" t="s">
        <v>262</v>
      </c>
      <c r="I184" s="128"/>
    </row>
    <row r="185" spans="1:9" s="74" customFormat="1" hidden="1" x14ac:dyDescent="0.2">
      <c r="A185" s="74">
        <v>180</v>
      </c>
      <c r="B185" s="76"/>
      <c r="C185" s="76" t="s">
        <v>293</v>
      </c>
      <c r="D185" s="76"/>
      <c r="E185" s="86"/>
      <c r="F185" s="72"/>
      <c r="G185" s="78" t="s">
        <v>204</v>
      </c>
      <c r="H185" s="78" t="s">
        <v>262</v>
      </c>
      <c r="I185" s="128"/>
    </row>
    <row r="186" spans="1:9" s="74" customFormat="1" hidden="1" x14ac:dyDescent="0.2">
      <c r="A186" s="74">
        <v>181</v>
      </c>
      <c r="B186" s="76"/>
      <c r="C186" s="76" t="s">
        <v>294</v>
      </c>
      <c r="D186" s="76"/>
      <c r="E186" s="86"/>
      <c r="F186" s="72"/>
      <c r="G186" s="78" t="s">
        <v>204</v>
      </c>
      <c r="H186" s="78" t="s">
        <v>262</v>
      </c>
      <c r="I186" s="128"/>
    </row>
    <row r="187" spans="1:9" s="74" customFormat="1" hidden="1" x14ac:dyDescent="0.2">
      <c r="A187" s="74">
        <v>182</v>
      </c>
      <c r="B187" s="76"/>
      <c r="C187" s="76" t="s">
        <v>295</v>
      </c>
      <c r="D187" s="76"/>
      <c r="E187" s="86"/>
      <c r="F187" s="72"/>
      <c r="G187" s="78" t="s">
        <v>204</v>
      </c>
      <c r="H187" s="78" t="s">
        <v>262</v>
      </c>
      <c r="I187" s="128"/>
    </row>
    <row r="188" spans="1:9" s="74" customFormat="1" hidden="1" x14ac:dyDescent="0.2">
      <c r="A188" s="74">
        <v>183</v>
      </c>
      <c r="B188" s="76"/>
      <c r="C188" s="76"/>
      <c r="D188" s="76"/>
      <c r="E188" s="86"/>
      <c r="F188" s="72"/>
      <c r="G188" s="78"/>
      <c r="H188" s="78"/>
      <c r="I188" s="73"/>
    </row>
    <row r="189" spans="1:9" s="74" customFormat="1" hidden="1" x14ac:dyDescent="0.2">
      <c r="A189" s="74">
        <v>184</v>
      </c>
      <c r="B189" s="76"/>
      <c r="C189" s="76" t="s">
        <v>291</v>
      </c>
      <c r="D189" s="76"/>
      <c r="E189" s="86"/>
      <c r="F189" s="72"/>
      <c r="G189" s="78" t="s">
        <v>219</v>
      </c>
      <c r="H189" s="78" t="s">
        <v>262</v>
      </c>
      <c r="I189" s="128"/>
    </row>
    <row r="190" spans="1:9" s="74" customFormat="1" hidden="1" x14ac:dyDescent="0.2">
      <c r="A190" s="74">
        <v>185</v>
      </c>
      <c r="B190" s="76"/>
      <c r="C190" s="76" t="s">
        <v>292</v>
      </c>
      <c r="D190" s="76"/>
      <c r="E190" s="86"/>
      <c r="F190" s="72"/>
      <c r="G190" s="78" t="s">
        <v>219</v>
      </c>
      <c r="H190" s="78" t="s">
        <v>262</v>
      </c>
      <c r="I190" s="128"/>
    </row>
    <row r="191" spans="1:9" s="74" customFormat="1" hidden="1" x14ac:dyDescent="0.2">
      <c r="A191" s="74">
        <v>186</v>
      </c>
      <c r="B191" s="76"/>
      <c r="C191" s="76" t="s">
        <v>293</v>
      </c>
      <c r="D191" s="76"/>
      <c r="E191" s="86"/>
      <c r="F191" s="72"/>
      <c r="G191" s="78" t="s">
        <v>219</v>
      </c>
      <c r="H191" s="78" t="s">
        <v>262</v>
      </c>
      <c r="I191" s="128"/>
    </row>
    <row r="192" spans="1:9" s="74" customFormat="1" hidden="1" x14ac:dyDescent="0.2">
      <c r="A192" s="74">
        <v>187</v>
      </c>
      <c r="B192" s="76"/>
      <c r="C192" s="76" t="s">
        <v>294</v>
      </c>
      <c r="D192" s="76"/>
      <c r="E192" s="86"/>
      <c r="F192" s="72"/>
      <c r="G192" s="78" t="s">
        <v>219</v>
      </c>
      <c r="H192" s="78" t="s">
        <v>262</v>
      </c>
      <c r="I192" s="128"/>
    </row>
    <row r="193" spans="1:9" s="74" customFormat="1" hidden="1" x14ac:dyDescent="0.2">
      <c r="A193" s="74">
        <v>188</v>
      </c>
      <c r="B193" s="76"/>
      <c r="C193" s="76" t="s">
        <v>295</v>
      </c>
      <c r="D193" s="76"/>
      <c r="E193" s="86"/>
      <c r="F193" s="72"/>
      <c r="G193" s="78" t="s">
        <v>219</v>
      </c>
      <c r="H193" s="78" t="s">
        <v>262</v>
      </c>
      <c r="I193" s="128"/>
    </row>
    <row r="194" spans="1:9" hidden="1" x14ac:dyDescent="0.2">
      <c r="A194" s="74">
        <v>189</v>
      </c>
      <c r="G194" s="71"/>
      <c r="H194" s="72"/>
    </row>
    <row r="195" spans="1:9" s="74" customFormat="1" hidden="1" x14ac:dyDescent="0.2">
      <c r="A195" s="74">
        <v>190</v>
      </c>
      <c r="B195" s="132" t="s">
        <v>296</v>
      </c>
      <c r="C195" s="133"/>
      <c r="D195" s="76"/>
      <c r="E195" s="86"/>
      <c r="F195" s="72"/>
      <c r="G195" s="78" t="s">
        <v>204</v>
      </c>
      <c r="H195" s="78" t="s">
        <v>262</v>
      </c>
      <c r="I195" s="128"/>
    </row>
    <row r="196" spans="1:9" s="74" customFormat="1" hidden="1" x14ac:dyDescent="0.2">
      <c r="A196" s="74">
        <v>191</v>
      </c>
      <c r="B196" s="132" t="s">
        <v>297</v>
      </c>
      <c r="C196" s="133"/>
      <c r="D196" s="76"/>
      <c r="E196" s="86"/>
      <c r="F196" s="72"/>
      <c r="G196" s="78" t="s">
        <v>204</v>
      </c>
      <c r="H196" s="78" t="s">
        <v>262</v>
      </c>
      <c r="I196" s="128"/>
    </row>
    <row r="197" spans="1:9" s="74" customFormat="1" hidden="1" x14ac:dyDescent="0.2">
      <c r="A197" s="74">
        <v>192</v>
      </c>
      <c r="B197" s="132" t="s">
        <v>295</v>
      </c>
      <c r="C197" s="133"/>
      <c r="D197" s="76"/>
      <c r="E197" s="86"/>
      <c r="F197" s="72"/>
      <c r="G197" s="78" t="s">
        <v>204</v>
      </c>
      <c r="H197" s="78" t="s">
        <v>262</v>
      </c>
      <c r="I197" s="128"/>
    </row>
    <row r="198" spans="1:9" hidden="1" x14ac:dyDescent="0.2">
      <c r="A198" s="74">
        <v>193</v>
      </c>
      <c r="G198" s="71"/>
      <c r="H198" s="72"/>
    </row>
    <row r="199" spans="1:9" s="74" customFormat="1" hidden="1" x14ac:dyDescent="0.2">
      <c r="A199" s="74">
        <v>194</v>
      </c>
      <c r="B199" s="132" t="s">
        <v>296</v>
      </c>
      <c r="D199" s="132"/>
      <c r="E199" s="86"/>
      <c r="F199" s="72"/>
      <c r="G199" s="78" t="s">
        <v>219</v>
      </c>
      <c r="H199" s="78" t="s">
        <v>262</v>
      </c>
      <c r="I199" s="128"/>
    </row>
    <row r="200" spans="1:9" s="74" customFormat="1" hidden="1" x14ac:dyDescent="0.2">
      <c r="A200" s="74">
        <v>195</v>
      </c>
      <c r="B200" s="132" t="s">
        <v>298</v>
      </c>
      <c r="D200" s="76"/>
      <c r="E200" s="86"/>
      <c r="F200" s="72"/>
      <c r="G200" s="78" t="s">
        <v>219</v>
      </c>
      <c r="H200" s="78" t="s">
        <v>262</v>
      </c>
      <c r="I200" s="128"/>
    </row>
    <row r="201" spans="1:9" s="74" customFormat="1" hidden="1" x14ac:dyDescent="0.2">
      <c r="A201" s="74">
        <v>196</v>
      </c>
      <c r="B201" s="132" t="s">
        <v>295</v>
      </c>
      <c r="D201" s="76"/>
      <c r="E201" s="86"/>
      <c r="F201" s="72"/>
      <c r="G201" s="78" t="s">
        <v>219</v>
      </c>
      <c r="H201" s="78" t="s">
        <v>262</v>
      </c>
      <c r="I201" s="128"/>
    </row>
    <row r="202" spans="1:9" s="74" customFormat="1" x14ac:dyDescent="0.2">
      <c r="A202" s="74">
        <v>197</v>
      </c>
      <c r="B202" s="76"/>
      <c r="D202" s="76"/>
      <c r="E202" s="86"/>
      <c r="F202" s="72"/>
      <c r="G202" s="78"/>
      <c r="H202" s="78"/>
      <c r="I202" s="109"/>
    </row>
    <row r="203" spans="1:9" s="74" customFormat="1" x14ac:dyDescent="0.2">
      <c r="A203" s="74">
        <v>198</v>
      </c>
      <c r="B203" s="132" t="s">
        <v>299</v>
      </c>
      <c r="D203" s="132"/>
      <c r="E203" s="86"/>
      <c r="F203" s="72"/>
      <c r="G203" s="78" t="s">
        <v>204</v>
      </c>
      <c r="H203" s="78" t="s">
        <v>262</v>
      </c>
      <c r="I203" s="134">
        <f>I204*2100</f>
        <v>0</v>
      </c>
    </row>
    <row r="204" spans="1:9" s="74" customFormat="1" x14ac:dyDescent="0.2">
      <c r="A204" s="74">
        <v>199</v>
      </c>
      <c r="B204" s="132" t="s">
        <v>300</v>
      </c>
      <c r="D204" s="132"/>
      <c r="E204" s="86"/>
      <c r="F204" s="72"/>
      <c r="G204" s="78" t="s">
        <v>204</v>
      </c>
      <c r="H204" s="78" t="s">
        <v>301</v>
      </c>
      <c r="I204" s="134">
        <f>Investitionskonzept!I12</f>
        <v>0</v>
      </c>
    </row>
    <row r="205" spans="1:9" s="74" customFormat="1" x14ac:dyDescent="0.2">
      <c r="A205" s="74">
        <v>200</v>
      </c>
      <c r="B205" s="132" t="s">
        <v>302</v>
      </c>
      <c r="D205" s="132"/>
      <c r="E205" s="86"/>
      <c r="F205" s="72"/>
      <c r="G205" s="78" t="s">
        <v>204</v>
      </c>
      <c r="H205" s="78" t="s">
        <v>301</v>
      </c>
      <c r="I205" s="135"/>
    </row>
    <row r="206" spans="1:9" s="74" customFormat="1" x14ac:dyDescent="0.2">
      <c r="A206" s="74">
        <v>201</v>
      </c>
      <c r="B206" s="136" t="s">
        <v>303</v>
      </c>
      <c r="D206" s="136"/>
      <c r="E206" s="86"/>
      <c r="F206" s="72"/>
      <c r="G206" s="78"/>
      <c r="H206" s="78"/>
      <c r="I206" s="137"/>
    </row>
    <row r="207" spans="1:9" s="74" customFormat="1" x14ac:dyDescent="0.2">
      <c r="A207" s="74">
        <v>202</v>
      </c>
      <c r="C207" s="138" t="s">
        <v>304</v>
      </c>
      <c r="D207" s="138"/>
      <c r="E207" s="86"/>
      <c r="F207" s="72"/>
      <c r="G207" s="78" t="s">
        <v>204</v>
      </c>
      <c r="H207" s="78" t="s">
        <v>301</v>
      </c>
      <c r="I207" s="135"/>
    </row>
    <row r="208" spans="1:9" s="74" customFormat="1" x14ac:dyDescent="0.2">
      <c r="A208" s="74">
        <v>203</v>
      </c>
      <c r="C208" s="76" t="s">
        <v>305</v>
      </c>
      <c r="D208" s="76"/>
      <c r="E208" s="86"/>
      <c r="F208" s="72"/>
      <c r="G208" s="78" t="s">
        <v>204</v>
      </c>
      <c r="H208" s="78" t="s">
        <v>301</v>
      </c>
      <c r="I208" s="135"/>
    </row>
    <row r="209" spans="1:9" s="74" customFormat="1" x14ac:dyDescent="0.2">
      <c r="A209" s="74">
        <v>204</v>
      </c>
      <c r="C209" s="138" t="s">
        <v>306</v>
      </c>
      <c r="D209" s="138"/>
      <c r="E209" s="86"/>
      <c r="F209" s="72"/>
      <c r="G209" s="78" t="s">
        <v>204</v>
      </c>
      <c r="H209" s="78" t="s">
        <v>301</v>
      </c>
      <c r="I209" s="135"/>
    </row>
    <row r="210" spans="1:9" s="74" customFormat="1" x14ac:dyDescent="0.2">
      <c r="A210" s="74">
        <v>205</v>
      </c>
      <c r="C210" s="138" t="s">
        <v>307</v>
      </c>
      <c r="D210" s="138"/>
      <c r="E210" s="86"/>
      <c r="F210" s="72"/>
      <c r="G210" s="78" t="s">
        <v>204</v>
      </c>
      <c r="H210" s="78" t="s">
        <v>301</v>
      </c>
      <c r="I210" s="135"/>
    </row>
    <row r="211" spans="1:9" s="74" customFormat="1" x14ac:dyDescent="0.2">
      <c r="A211" s="74">
        <v>206</v>
      </c>
      <c r="B211" s="138"/>
      <c r="D211" s="138"/>
      <c r="E211" s="86"/>
      <c r="F211" s="72"/>
      <c r="G211" s="78"/>
      <c r="H211" s="78"/>
      <c r="I211" s="73"/>
    </row>
    <row r="212" spans="1:9" s="74" customFormat="1" x14ac:dyDescent="0.2">
      <c r="A212" s="74">
        <v>207</v>
      </c>
      <c r="B212" s="132" t="s">
        <v>299</v>
      </c>
      <c r="D212" s="132"/>
      <c r="E212" s="86"/>
      <c r="F212" s="72"/>
      <c r="G212" s="78" t="s">
        <v>219</v>
      </c>
      <c r="H212" s="78" t="s">
        <v>262</v>
      </c>
      <c r="I212" s="134">
        <f>I213*2100</f>
        <v>0</v>
      </c>
    </row>
    <row r="213" spans="1:9" s="74" customFormat="1" x14ac:dyDescent="0.2">
      <c r="A213" s="74">
        <v>208</v>
      </c>
      <c r="B213" s="132" t="s">
        <v>300</v>
      </c>
      <c r="D213" s="132"/>
      <c r="E213" s="86"/>
      <c r="F213" s="72"/>
      <c r="G213" s="78" t="s">
        <v>219</v>
      </c>
      <c r="H213" s="78" t="s">
        <v>301</v>
      </c>
      <c r="I213" s="134">
        <f>Investitionskonzept!K12</f>
        <v>0</v>
      </c>
    </row>
    <row r="214" spans="1:9" s="74" customFormat="1" x14ac:dyDescent="0.2">
      <c r="A214" s="74">
        <v>209</v>
      </c>
      <c r="B214" s="132" t="s">
        <v>302</v>
      </c>
      <c r="D214" s="132"/>
      <c r="E214" s="86"/>
      <c r="F214" s="72"/>
      <c r="G214" s="78" t="s">
        <v>219</v>
      </c>
      <c r="H214" s="78" t="s">
        <v>301</v>
      </c>
      <c r="I214" s="135"/>
    </row>
    <row r="215" spans="1:9" s="74" customFormat="1" x14ac:dyDescent="0.2">
      <c r="A215" s="74">
        <v>210</v>
      </c>
      <c r="B215" s="136" t="s">
        <v>303</v>
      </c>
      <c r="D215" s="136"/>
      <c r="E215" s="86"/>
      <c r="F215" s="72"/>
      <c r="G215" s="78"/>
      <c r="H215" s="78"/>
      <c r="I215" s="137"/>
    </row>
    <row r="216" spans="1:9" s="74" customFormat="1" x14ac:dyDescent="0.2">
      <c r="A216" s="74">
        <v>211</v>
      </c>
      <c r="C216" s="138" t="s">
        <v>304</v>
      </c>
      <c r="D216" s="138"/>
      <c r="E216" s="86"/>
      <c r="F216" s="72"/>
      <c r="G216" s="78" t="s">
        <v>219</v>
      </c>
      <c r="H216" s="78" t="s">
        <v>301</v>
      </c>
      <c r="I216" s="135"/>
    </row>
    <row r="217" spans="1:9" s="74" customFormat="1" x14ac:dyDescent="0.2">
      <c r="A217" s="74">
        <v>212</v>
      </c>
      <c r="C217" s="76" t="s">
        <v>305</v>
      </c>
      <c r="D217" s="76"/>
      <c r="E217" s="86"/>
      <c r="F217" s="72"/>
      <c r="G217" s="78" t="s">
        <v>219</v>
      </c>
      <c r="H217" s="78" t="s">
        <v>301</v>
      </c>
      <c r="I217" s="135"/>
    </row>
    <row r="218" spans="1:9" s="74" customFormat="1" x14ac:dyDescent="0.2">
      <c r="A218" s="74">
        <v>213</v>
      </c>
      <c r="C218" s="138" t="s">
        <v>306</v>
      </c>
      <c r="D218" s="138"/>
      <c r="E218" s="86"/>
      <c r="F218" s="72"/>
      <c r="G218" s="78" t="s">
        <v>219</v>
      </c>
      <c r="H218" s="78" t="s">
        <v>301</v>
      </c>
      <c r="I218" s="135"/>
    </row>
    <row r="219" spans="1:9" s="74" customFormat="1" x14ac:dyDescent="0.2">
      <c r="A219" s="74">
        <v>214</v>
      </c>
      <c r="C219" s="138" t="s">
        <v>307</v>
      </c>
      <c r="D219" s="138"/>
      <c r="E219" s="86"/>
      <c r="F219" s="72"/>
      <c r="G219" s="78" t="s">
        <v>219</v>
      </c>
      <c r="H219" s="78" t="s">
        <v>301</v>
      </c>
      <c r="I219" s="135"/>
    </row>
    <row r="220" spans="1:9" s="74" customFormat="1" x14ac:dyDescent="0.2">
      <c r="A220" s="74">
        <v>215</v>
      </c>
      <c r="C220" s="138"/>
      <c r="D220" s="138"/>
      <c r="E220" s="77"/>
      <c r="F220" s="78"/>
      <c r="G220" s="78"/>
      <c r="H220" s="72"/>
      <c r="I220" s="109"/>
    </row>
    <row r="221" spans="1:9" s="74" customFormat="1" x14ac:dyDescent="0.2">
      <c r="A221" s="74">
        <v>216</v>
      </c>
      <c r="B221" s="132" t="s">
        <v>308</v>
      </c>
      <c r="D221" s="132"/>
      <c r="E221" s="86"/>
      <c r="F221" s="72"/>
      <c r="G221" s="78" t="s">
        <v>309</v>
      </c>
      <c r="H221" s="78" t="s">
        <v>252</v>
      </c>
      <c r="I221" s="134">
        <f>(I214-I205)*2100</f>
        <v>0</v>
      </c>
    </row>
    <row r="222" spans="1:9" hidden="1" x14ac:dyDescent="0.2">
      <c r="A222" s="74">
        <v>217</v>
      </c>
      <c r="B222" s="80" t="s">
        <v>310</v>
      </c>
      <c r="H222" s="72"/>
    </row>
    <row r="223" spans="1:9" s="74" customFormat="1" hidden="1" x14ac:dyDescent="0.2">
      <c r="A223" s="74">
        <v>218</v>
      </c>
      <c r="C223" s="136" t="s">
        <v>311</v>
      </c>
      <c r="D223" s="136"/>
      <c r="E223" s="139"/>
      <c r="F223" s="140"/>
      <c r="G223" s="72" t="s">
        <v>204</v>
      </c>
      <c r="H223" s="72" t="s">
        <v>312</v>
      </c>
      <c r="I223" s="84"/>
    </row>
    <row r="224" spans="1:9" s="74" customFormat="1" hidden="1" x14ac:dyDescent="0.2">
      <c r="A224" s="74">
        <v>219</v>
      </c>
      <c r="C224" s="74" t="s">
        <v>313</v>
      </c>
      <c r="D224" s="74" t="s">
        <v>314</v>
      </c>
      <c r="E224" s="86" t="s">
        <v>315</v>
      </c>
      <c r="F224" s="72"/>
      <c r="G224" s="72" t="s">
        <v>204</v>
      </c>
      <c r="H224" s="72" t="s">
        <v>312</v>
      </c>
      <c r="I224" s="108"/>
    </row>
    <row r="225" spans="1:9" s="74" customFormat="1" hidden="1" x14ac:dyDescent="0.2">
      <c r="A225" s="74">
        <v>220</v>
      </c>
      <c r="E225" s="86" t="s">
        <v>316</v>
      </c>
      <c r="F225" s="72"/>
      <c r="G225" s="72" t="s">
        <v>204</v>
      </c>
      <c r="H225" s="72" t="s">
        <v>312</v>
      </c>
      <c r="I225" s="108"/>
    </row>
    <row r="226" spans="1:9" s="74" customFormat="1" hidden="1" x14ac:dyDescent="0.2">
      <c r="A226" s="74">
        <v>221</v>
      </c>
      <c r="D226" s="74" t="s">
        <v>317</v>
      </c>
      <c r="E226" s="86" t="s">
        <v>315</v>
      </c>
      <c r="F226" s="72"/>
      <c r="G226" s="72" t="s">
        <v>204</v>
      </c>
      <c r="H226" s="72" t="s">
        <v>312</v>
      </c>
      <c r="I226" s="108"/>
    </row>
    <row r="227" spans="1:9" s="74" customFormat="1" hidden="1" x14ac:dyDescent="0.2">
      <c r="A227" s="74">
        <v>222</v>
      </c>
      <c r="E227" s="86" t="s">
        <v>316</v>
      </c>
      <c r="F227" s="72"/>
      <c r="G227" s="72" t="s">
        <v>204</v>
      </c>
      <c r="H227" s="72" t="s">
        <v>312</v>
      </c>
      <c r="I227" s="108"/>
    </row>
    <row r="228" spans="1:9" s="74" customFormat="1" hidden="1" x14ac:dyDescent="0.2">
      <c r="A228" s="74">
        <v>223</v>
      </c>
      <c r="D228" s="74" t="s">
        <v>318</v>
      </c>
      <c r="E228" s="86"/>
      <c r="F228" s="72"/>
      <c r="G228" s="72" t="s">
        <v>204</v>
      </c>
      <c r="H228" s="72" t="s">
        <v>312</v>
      </c>
      <c r="I228" s="108"/>
    </row>
    <row r="229" spans="1:9" s="74" customFormat="1" hidden="1" x14ac:dyDescent="0.2">
      <c r="A229" s="74">
        <v>224</v>
      </c>
      <c r="E229" s="86"/>
      <c r="F229" s="72"/>
      <c r="G229" s="72"/>
      <c r="H229" s="72"/>
      <c r="I229" s="109"/>
    </row>
    <row r="230" spans="1:9" s="74" customFormat="1" hidden="1" x14ac:dyDescent="0.2">
      <c r="A230" s="74">
        <v>225</v>
      </c>
      <c r="C230" s="136" t="s">
        <v>311</v>
      </c>
      <c r="D230" s="141"/>
      <c r="E230" s="86"/>
      <c r="F230" s="72"/>
      <c r="G230" s="78" t="s">
        <v>219</v>
      </c>
      <c r="H230" s="72" t="s">
        <v>312</v>
      </c>
      <c r="I230" s="108"/>
    </row>
    <row r="231" spans="1:9" s="74" customFormat="1" hidden="1" x14ac:dyDescent="0.2">
      <c r="A231" s="74">
        <v>226</v>
      </c>
      <c r="C231" s="74" t="s">
        <v>313</v>
      </c>
      <c r="D231" s="74" t="s">
        <v>314</v>
      </c>
      <c r="E231" s="86" t="s">
        <v>315</v>
      </c>
      <c r="F231" s="72"/>
      <c r="G231" s="78" t="s">
        <v>219</v>
      </c>
      <c r="H231" s="72" t="s">
        <v>312</v>
      </c>
      <c r="I231" s="108"/>
    </row>
    <row r="232" spans="1:9" s="74" customFormat="1" hidden="1" x14ac:dyDescent="0.2">
      <c r="A232" s="74">
        <v>227</v>
      </c>
      <c r="E232" s="86" t="s">
        <v>316</v>
      </c>
      <c r="F232" s="72"/>
      <c r="G232" s="78" t="s">
        <v>219</v>
      </c>
      <c r="H232" s="72" t="s">
        <v>312</v>
      </c>
      <c r="I232" s="108"/>
    </row>
    <row r="233" spans="1:9" s="74" customFormat="1" hidden="1" x14ac:dyDescent="0.2">
      <c r="A233" s="74">
        <v>228</v>
      </c>
      <c r="D233" s="74" t="s">
        <v>317</v>
      </c>
      <c r="E233" s="86" t="s">
        <v>315</v>
      </c>
      <c r="F233" s="72"/>
      <c r="G233" s="78" t="s">
        <v>219</v>
      </c>
      <c r="H233" s="72" t="s">
        <v>312</v>
      </c>
      <c r="I233" s="108"/>
    </row>
    <row r="234" spans="1:9" s="74" customFormat="1" hidden="1" x14ac:dyDescent="0.2">
      <c r="A234" s="74">
        <v>229</v>
      </c>
      <c r="E234" s="86" t="s">
        <v>316</v>
      </c>
      <c r="F234" s="72"/>
      <c r="G234" s="78" t="s">
        <v>219</v>
      </c>
      <c r="H234" s="72" t="s">
        <v>312</v>
      </c>
      <c r="I234" s="108"/>
    </row>
    <row r="235" spans="1:9" s="74" customFormat="1" hidden="1" x14ac:dyDescent="0.2">
      <c r="A235" s="74">
        <v>230</v>
      </c>
      <c r="D235" s="74" t="s">
        <v>318</v>
      </c>
      <c r="E235" s="86"/>
      <c r="F235" s="72"/>
      <c r="G235" s="78" t="s">
        <v>219</v>
      </c>
      <c r="H235" s="72" t="s">
        <v>312</v>
      </c>
      <c r="I235" s="108"/>
    </row>
    <row r="236" spans="1:9" s="74" customFormat="1" hidden="1" x14ac:dyDescent="0.2">
      <c r="A236" s="74">
        <v>231</v>
      </c>
      <c r="D236" s="141"/>
      <c r="E236" s="86"/>
      <c r="F236" s="72"/>
      <c r="G236" s="72"/>
      <c r="H236" s="72"/>
      <c r="I236" s="73"/>
    </row>
    <row r="237" spans="1:9" ht="11.45" hidden="1" customHeight="1" x14ac:dyDescent="0.2">
      <c r="A237" s="74">
        <v>232</v>
      </c>
      <c r="B237" s="80" t="s">
        <v>319</v>
      </c>
      <c r="H237" s="72"/>
    </row>
    <row r="238" spans="1:9" s="74" customFormat="1" hidden="1" x14ac:dyDescent="0.2">
      <c r="A238" s="74">
        <v>233</v>
      </c>
      <c r="C238" s="136" t="s">
        <v>320</v>
      </c>
      <c r="E238" s="86"/>
      <c r="F238" s="72"/>
      <c r="G238" s="72" t="s">
        <v>204</v>
      </c>
      <c r="H238" s="72" t="s">
        <v>27</v>
      </c>
      <c r="I238" s="108"/>
    </row>
    <row r="239" spans="1:9" s="74" customFormat="1" hidden="1" x14ac:dyDescent="0.2">
      <c r="A239" s="74">
        <v>234</v>
      </c>
      <c r="D239" s="74" t="s">
        <v>321</v>
      </c>
      <c r="E239" s="86"/>
      <c r="F239" s="72"/>
      <c r="G239" s="72" t="s">
        <v>204</v>
      </c>
      <c r="H239" s="72" t="s">
        <v>27</v>
      </c>
      <c r="I239" s="108"/>
    </row>
    <row r="240" spans="1:9" s="74" customFormat="1" hidden="1" x14ac:dyDescent="0.2">
      <c r="A240" s="74">
        <v>235</v>
      </c>
      <c r="D240" s="74" t="s">
        <v>322</v>
      </c>
      <c r="E240" s="86"/>
      <c r="F240" s="72"/>
      <c r="G240" s="72" t="s">
        <v>204</v>
      </c>
      <c r="H240" s="72" t="s">
        <v>27</v>
      </c>
      <c r="I240" s="108"/>
    </row>
    <row r="241" spans="1:9" s="74" customFormat="1" hidden="1" x14ac:dyDescent="0.2">
      <c r="A241" s="74">
        <v>236</v>
      </c>
      <c r="D241" s="74" t="s">
        <v>323</v>
      </c>
      <c r="E241" s="86"/>
      <c r="F241" s="72"/>
      <c r="G241" s="72" t="s">
        <v>204</v>
      </c>
      <c r="H241" s="72" t="s">
        <v>27</v>
      </c>
      <c r="I241" s="108"/>
    </row>
    <row r="242" spans="1:9" s="74" customFormat="1" hidden="1" x14ac:dyDescent="0.2">
      <c r="A242" s="74">
        <v>237</v>
      </c>
      <c r="D242" s="74" t="s">
        <v>324</v>
      </c>
      <c r="E242" s="86"/>
      <c r="F242" s="72"/>
      <c r="G242" s="72" t="s">
        <v>204</v>
      </c>
      <c r="H242" s="72" t="s">
        <v>27</v>
      </c>
      <c r="I242" s="108"/>
    </row>
    <row r="243" spans="1:9" s="74" customFormat="1" hidden="1" x14ac:dyDescent="0.2">
      <c r="A243" s="74">
        <v>238</v>
      </c>
      <c r="C243" s="136" t="s">
        <v>325</v>
      </c>
      <c r="E243" s="86"/>
      <c r="F243" s="72"/>
      <c r="G243" s="72" t="s">
        <v>204</v>
      </c>
      <c r="H243" s="72" t="s">
        <v>27</v>
      </c>
      <c r="I243" s="108"/>
    </row>
    <row r="244" spans="1:9" s="74" customFormat="1" hidden="1" x14ac:dyDescent="0.2">
      <c r="A244" s="74">
        <v>239</v>
      </c>
      <c r="D244" s="74" t="s">
        <v>326</v>
      </c>
      <c r="E244" s="86"/>
      <c r="F244" s="72"/>
      <c r="G244" s="72" t="s">
        <v>204</v>
      </c>
      <c r="H244" s="72" t="s">
        <v>27</v>
      </c>
      <c r="I244" s="108"/>
    </row>
    <row r="245" spans="1:9" s="74" customFormat="1" hidden="1" x14ac:dyDescent="0.2">
      <c r="A245" s="74">
        <v>240</v>
      </c>
      <c r="D245" s="74" t="s">
        <v>327</v>
      </c>
      <c r="E245" s="86"/>
      <c r="F245" s="72"/>
      <c r="G245" s="72" t="s">
        <v>204</v>
      </c>
      <c r="H245" s="72" t="s">
        <v>27</v>
      </c>
      <c r="I245" s="108"/>
    </row>
    <row r="246" spans="1:9" s="74" customFormat="1" hidden="1" x14ac:dyDescent="0.2">
      <c r="A246" s="74">
        <v>241</v>
      </c>
      <c r="E246" s="86"/>
      <c r="I246" s="73"/>
    </row>
    <row r="247" spans="1:9" s="74" customFormat="1" hidden="1" x14ac:dyDescent="0.2">
      <c r="A247" s="74">
        <v>242</v>
      </c>
      <c r="C247" s="136" t="s">
        <v>320</v>
      </c>
      <c r="E247" s="86"/>
      <c r="F247" s="72"/>
      <c r="G247" s="78" t="s">
        <v>219</v>
      </c>
      <c r="H247" s="72" t="s">
        <v>27</v>
      </c>
      <c r="I247" s="108"/>
    </row>
    <row r="248" spans="1:9" s="74" customFormat="1" hidden="1" x14ac:dyDescent="0.2">
      <c r="A248" s="74">
        <v>243</v>
      </c>
      <c r="D248" s="74" t="s">
        <v>321</v>
      </c>
      <c r="E248" s="86"/>
      <c r="F248" s="72"/>
      <c r="G248" s="78" t="s">
        <v>219</v>
      </c>
      <c r="H248" s="72" t="s">
        <v>27</v>
      </c>
      <c r="I248" s="108"/>
    </row>
    <row r="249" spans="1:9" s="74" customFormat="1" hidden="1" x14ac:dyDescent="0.2">
      <c r="A249" s="74">
        <v>244</v>
      </c>
      <c r="D249" s="74" t="s">
        <v>322</v>
      </c>
      <c r="E249" s="86"/>
      <c r="F249" s="72"/>
      <c r="G249" s="78" t="s">
        <v>219</v>
      </c>
      <c r="H249" s="72" t="s">
        <v>27</v>
      </c>
      <c r="I249" s="108"/>
    </row>
    <row r="250" spans="1:9" s="74" customFormat="1" hidden="1" x14ac:dyDescent="0.2">
      <c r="A250" s="74">
        <v>245</v>
      </c>
      <c r="D250" s="74" t="s">
        <v>323</v>
      </c>
      <c r="E250" s="86"/>
      <c r="F250" s="72"/>
      <c r="G250" s="78" t="s">
        <v>219</v>
      </c>
      <c r="H250" s="72" t="s">
        <v>27</v>
      </c>
      <c r="I250" s="108"/>
    </row>
    <row r="251" spans="1:9" s="74" customFormat="1" hidden="1" x14ac:dyDescent="0.2">
      <c r="A251" s="74">
        <v>246</v>
      </c>
      <c r="D251" s="74" t="s">
        <v>324</v>
      </c>
      <c r="E251" s="86"/>
      <c r="F251" s="72"/>
      <c r="G251" s="78" t="s">
        <v>219</v>
      </c>
      <c r="H251" s="72" t="s">
        <v>27</v>
      </c>
      <c r="I251" s="108"/>
    </row>
    <row r="252" spans="1:9" s="74" customFormat="1" hidden="1" x14ac:dyDescent="0.2">
      <c r="A252" s="74">
        <v>247</v>
      </c>
      <c r="C252" s="136" t="s">
        <v>325</v>
      </c>
      <c r="E252" s="86"/>
      <c r="F252" s="72"/>
      <c r="G252" s="78" t="s">
        <v>219</v>
      </c>
      <c r="H252" s="72" t="s">
        <v>27</v>
      </c>
      <c r="I252" s="108"/>
    </row>
    <row r="253" spans="1:9" s="74" customFormat="1" hidden="1" x14ac:dyDescent="0.2">
      <c r="A253" s="74">
        <v>248</v>
      </c>
      <c r="D253" s="74" t="s">
        <v>326</v>
      </c>
      <c r="E253" s="86"/>
      <c r="F253" s="72"/>
      <c r="G253" s="78" t="s">
        <v>219</v>
      </c>
      <c r="H253" s="72" t="s">
        <v>27</v>
      </c>
      <c r="I253" s="108"/>
    </row>
    <row r="254" spans="1:9" s="74" customFormat="1" hidden="1" x14ac:dyDescent="0.2">
      <c r="A254" s="74">
        <v>249</v>
      </c>
      <c r="D254" s="74" t="s">
        <v>327</v>
      </c>
      <c r="E254" s="86"/>
      <c r="F254" s="72"/>
      <c r="G254" s="78" t="s">
        <v>219</v>
      </c>
      <c r="H254" s="72" t="s">
        <v>27</v>
      </c>
      <c r="I254" s="108"/>
    </row>
    <row r="255" spans="1:9" s="74" customFormat="1" ht="11.25" hidden="1" x14ac:dyDescent="0.2">
      <c r="A255" s="74">
        <v>250</v>
      </c>
      <c r="E255" s="86"/>
      <c r="F255" s="72"/>
      <c r="G255" s="78"/>
      <c r="H255" s="72"/>
      <c r="I255" s="72"/>
    </row>
    <row r="256" spans="1:9" s="74" customFormat="1" ht="11.25" hidden="1" x14ac:dyDescent="0.2">
      <c r="A256" s="74">
        <v>251</v>
      </c>
      <c r="E256" s="86"/>
      <c r="F256" s="72"/>
      <c r="G256" s="78"/>
      <c r="H256" s="72"/>
      <c r="I256" s="72"/>
    </row>
    <row r="257" spans="1:9" s="74" customFormat="1" ht="12.75" hidden="1" x14ac:dyDescent="0.2">
      <c r="A257" s="74">
        <v>252</v>
      </c>
      <c r="B257" s="142" t="s">
        <v>328</v>
      </c>
      <c r="C257" s="143"/>
      <c r="D257" s="143"/>
      <c r="E257" s="144"/>
      <c r="F257" s="145"/>
      <c r="G257" s="72"/>
      <c r="H257" s="72"/>
      <c r="I257" s="72"/>
    </row>
    <row r="258" spans="1:9" s="74" customFormat="1" ht="12.75" hidden="1" x14ac:dyDescent="0.2">
      <c r="A258" s="74">
        <v>253</v>
      </c>
      <c r="B258" s="142"/>
      <c r="C258" s="143"/>
      <c r="D258" s="143"/>
      <c r="E258" s="144"/>
      <c r="F258" s="145"/>
      <c r="G258" s="72"/>
      <c r="H258" s="72"/>
      <c r="I258" s="72"/>
    </row>
    <row r="259" spans="1:9" s="74" customFormat="1" hidden="1" x14ac:dyDescent="0.2">
      <c r="A259" s="74">
        <v>254</v>
      </c>
      <c r="B259" s="79" t="s">
        <v>329</v>
      </c>
      <c r="C259" s="69"/>
      <c r="D259" s="69"/>
      <c r="E259" s="70"/>
      <c r="F259" s="71"/>
      <c r="G259" s="72"/>
      <c r="H259" s="72"/>
      <c r="I259" s="72"/>
    </row>
    <row r="260" spans="1:9" s="74" customFormat="1" hidden="1" x14ac:dyDescent="0.2">
      <c r="A260" s="74">
        <v>255</v>
      </c>
      <c r="C260" s="141" t="s">
        <v>330</v>
      </c>
      <c r="E260" s="86"/>
      <c r="F260" s="72" t="s">
        <v>331</v>
      </c>
      <c r="G260" s="72" t="s">
        <v>332</v>
      </c>
      <c r="H260" s="72" t="s">
        <v>13</v>
      </c>
      <c r="I260" s="128"/>
    </row>
    <row r="261" spans="1:9" s="74" customFormat="1" hidden="1" x14ac:dyDescent="0.2">
      <c r="A261" s="74">
        <v>256</v>
      </c>
      <c r="C261" s="74" t="s">
        <v>313</v>
      </c>
      <c r="D261" s="74" t="s">
        <v>333</v>
      </c>
      <c r="E261" s="86"/>
      <c r="F261" s="72" t="s">
        <v>334</v>
      </c>
      <c r="G261" s="72" t="s">
        <v>332</v>
      </c>
      <c r="H261" s="72" t="s">
        <v>13</v>
      </c>
      <c r="I261" s="128"/>
    </row>
    <row r="262" spans="1:9" s="74" customFormat="1" hidden="1" x14ac:dyDescent="0.2">
      <c r="A262" s="74">
        <v>257</v>
      </c>
      <c r="D262" s="146" t="s">
        <v>335</v>
      </c>
      <c r="E262" s="86"/>
      <c r="F262" s="72" t="s">
        <v>336</v>
      </c>
      <c r="G262" s="72" t="s">
        <v>332</v>
      </c>
      <c r="H262" s="72" t="s">
        <v>13</v>
      </c>
      <c r="I262" s="128"/>
    </row>
    <row r="263" spans="1:9" s="74" customFormat="1" hidden="1" x14ac:dyDescent="0.2">
      <c r="A263" s="74">
        <v>258</v>
      </c>
      <c r="D263" s="74" t="s">
        <v>263</v>
      </c>
      <c r="E263" s="86"/>
      <c r="F263" s="72" t="s">
        <v>337</v>
      </c>
      <c r="G263" s="72" t="s">
        <v>332</v>
      </c>
      <c r="H263" s="72" t="s">
        <v>13</v>
      </c>
      <c r="I263" s="128"/>
    </row>
    <row r="264" spans="1:9" s="74" customFormat="1" hidden="1" x14ac:dyDescent="0.2">
      <c r="A264" s="74">
        <v>259</v>
      </c>
      <c r="D264" s="146" t="s">
        <v>338</v>
      </c>
      <c r="E264" s="86"/>
      <c r="F264" s="72" t="s">
        <v>339</v>
      </c>
      <c r="G264" s="72" t="s">
        <v>332</v>
      </c>
      <c r="H264" s="72" t="s">
        <v>13</v>
      </c>
      <c r="I264" s="128"/>
    </row>
    <row r="265" spans="1:9" s="74" customFormat="1" hidden="1" x14ac:dyDescent="0.2">
      <c r="A265" s="74">
        <v>260</v>
      </c>
      <c r="D265" s="147" t="s">
        <v>340</v>
      </c>
      <c r="E265" s="86"/>
      <c r="F265" s="148" t="s">
        <v>341</v>
      </c>
      <c r="G265" s="72" t="s">
        <v>332</v>
      </c>
      <c r="H265" s="72" t="s">
        <v>13</v>
      </c>
      <c r="I265" s="128"/>
    </row>
    <row r="266" spans="1:9" s="74" customFormat="1" hidden="1" x14ac:dyDescent="0.2">
      <c r="A266" s="74">
        <v>261</v>
      </c>
      <c r="D266" s="74" t="s">
        <v>133</v>
      </c>
      <c r="E266" s="86"/>
      <c r="F266" s="72" t="s">
        <v>342</v>
      </c>
      <c r="G266" s="72" t="s">
        <v>332</v>
      </c>
      <c r="H266" s="72" t="s">
        <v>13</v>
      </c>
      <c r="I266" s="128"/>
    </row>
    <row r="267" spans="1:9" s="74" customFormat="1" hidden="1" x14ac:dyDescent="0.2">
      <c r="A267" s="74">
        <v>262</v>
      </c>
      <c r="D267" s="74" t="s">
        <v>110</v>
      </c>
      <c r="E267" s="86"/>
      <c r="F267" s="72" t="s">
        <v>343</v>
      </c>
      <c r="G267" s="72" t="s">
        <v>332</v>
      </c>
      <c r="H267" s="72" t="s">
        <v>13</v>
      </c>
      <c r="I267" s="128"/>
    </row>
    <row r="268" spans="1:9" s="74" customFormat="1" hidden="1" x14ac:dyDescent="0.2">
      <c r="A268" s="74">
        <v>263</v>
      </c>
      <c r="D268" s="74" t="s">
        <v>344</v>
      </c>
      <c r="E268" s="86"/>
      <c r="F268" s="72" t="s">
        <v>345</v>
      </c>
      <c r="G268" s="72" t="s">
        <v>332</v>
      </c>
      <c r="H268" s="72" t="s">
        <v>13</v>
      </c>
      <c r="I268" s="128"/>
    </row>
    <row r="269" spans="1:9" s="74" customFormat="1" hidden="1" x14ac:dyDescent="0.2">
      <c r="A269" s="74">
        <v>264</v>
      </c>
      <c r="D269" s="74" t="s">
        <v>346</v>
      </c>
      <c r="E269" s="86"/>
      <c r="F269" s="72" t="s">
        <v>347</v>
      </c>
      <c r="G269" s="72" t="s">
        <v>332</v>
      </c>
      <c r="H269" s="72" t="s">
        <v>13</v>
      </c>
      <c r="I269" s="128"/>
    </row>
    <row r="270" spans="1:9" s="74" customFormat="1" hidden="1" x14ac:dyDescent="0.2">
      <c r="A270" s="74">
        <v>265</v>
      </c>
      <c r="D270" s="74" t="s">
        <v>348</v>
      </c>
      <c r="E270" s="86"/>
      <c r="F270" s="72" t="s">
        <v>349</v>
      </c>
      <c r="G270" s="72" t="s">
        <v>332</v>
      </c>
      <c r="H270" s="72" t="s">
        <v>13</v>
      </c>
      <c r="I270" s="128"/>
    </row>
    <row r="271" spans="1:9" s="74" customFormat="1" hidden="1" x14ac:dyDescent="0.2">
      <c r="A271" s="74">
        <v>266</v>
      </c>
      <c r="D271" s="146" t="s">
        <v>350</v>
      </c>
      <c r="E271" s="86"/>
      <c r="F271" s="72" t="s">
        <v>351</v>
      </c>
      <c r="G271" s="72" t="s">
        <v>332</v>
      </c>
      <c r="H271" s="72" t="s">
        <v>13</v>
      </c>
      <c r="I271" s="128"/>
    </row>
    <row r="272" spans="1:9" s="74" customFormat="1" hidden="1" x14ac:dyDescent="0.2">
      <c r="A272" s="74">
        <v>267</v>
      </c>
      <c r="D272" s="147" t="s">
        <v>352</v>
      </c>
      <c r="E272" s="86"/>
      <c r="F272" s="72" t="s">
        <v>353</v>
      </c>
      <c r="G272" s="72" t="s">
        <v>332</v>
      </c>
      <c r="H272" s="72" t="s">
        <v>13</v>
      </c>
      <c r="I272" s="128"/>
    </row>
    <row r="273" spans="1:9" s="74" customFormat="1" hidden="1" x14ac:dyDescent="0.2">
      <c r="A273" s="74">
        <v>268</v>
      </c>
      <c r="D273" s="146" t="s">
        <v>354</v>
      </c>
      <c r="E273" s="86"/>
      <c r="F273" s="72" t="s">
        <v>355</v>
      </c>
      <c r="G273" s="72" t="s">
        <v>332</v>
      </c>
      <c r="H273" s="72" t="s">
        <v>13</v>
      </c>
      <c r="I273" s="128"/>
    </row>
    <row r="274" spans="1:9" s="74" customFormat="1" hidden="1" x14ac:dyDescent="0.2">
      <c r="A274" s="74">
        <v>269</v>
      </c>
      <c r="D274" s="74" t="s">
        <v>138</v>
      </c>
      <c r="E274" s="86"/>
      <c r="F274" s="72" t="s">
        <v>356</v>
      </c>
      <c r="G274" s="72" t="s">
        <v>332</v>
      </c>
      <c r="H274" s="72" t="s">
        <v>13</v>
      </c>
      <c r="I274" s="128"/>
    </row>
    <row r="275" spans="1:9" s="74" customFormat="1" hidden="1" x14ac:dyDescent="0.2">
      <c r="A275" s="74">
        <v>270</v>
      </c>
      <c r="C275" s="141" t="s">
        <v>357</v>
      </c>
      <c r="E275" s="86"/>
      <c r="F275" s="72" t="s">
        <v>358</v>
      </c>
      <c r="G275" s="72" t="s">
        <v>332</v>
      </c>
      <c r="H275" s="72" t="s">
        <v>13</v>
      </c>
      <c r="I275" s="128"/>
    </row>
    <row r="276" spans="1:9" s="74" customFormat="1" hidden="1" x14ac:dyDescent="0.2">
      <c r="A276" s="74">
        <v>271</v>
      </c>
      <c r="C276" s="141" t="s">
        <v>359</v>
      </c>
      <c r="E276" s="86"/>
      <c r="F276" s="72" t="s">
        <v>360</v>
      </c>
      <c r="G276" s="72" t="s">
        <v>332</v>
      </c>
      <c r="H276" s="72" t="s">
        <v>13</v>
      </c>
      <c r="I276" s="128"/>
    </row>
    <row r="277" spans="1:9" s="74" customFormat="1" hidden="1" x14ac:dyDescent="0.2">
      <c r="A277" s="74">
        <v>272</v>
      </c>
      <c r="C277" s="141" t="s">
        <v>361</v>
      </c>
      <c r="E277" s="86"/>
      <c r="F277" s="72" t="s">
        <v>362</v>
      </c>
      <c r="G277" s="72" t="s">
        <v>332</v>
      </c>
      <c r="H277" s="72" t="s">
        <v>13</v>
      </c>
      <c r="I277" s="128"/>
    </row>
    <row r="278" spans="1:9" s="74" customFormat="1" hidden="1" x14ac:dyDescent="0.2">
      <c r="A278" s="74">
        <v>273</v>
      </c>
      <c r="C278" s="146" t="s">
        <v>363</v>
      </c>
      <c r="E278" s="86"/>
      <c r="F278" s="72" t="s">
        <v>364</v>
      </c>
      <c r="G278" s="72" t="s">
        <v>332</v>
      </c>
      <c r="H278" s="72" t="s">
        <v>13</v>
      </c>
      <c r="I278" s="128"/>
    </row>
    <row r="279" spans="1:9" s="74" customFormat="1" hidden="1" x14ac:dyDescent="0.2">
      <c r="A279" s="74">
        <v>274</v>
      </c>
      <c r="C279" s="146" t="s">
        <v>365</v>
      </c>
      <c r="D279" s="146"/>
      <c r="E279" s="86"/>
      <c r="F279" s="72" t="s">
        <v>366</v>
      </c>
      <c r="G279" s="72" t="s">
        <v>332</v>
      </c>
      <c r="H279" s="72" t="s">
        <v>13</v>
      </c>
      <c r="I279" s="128"/>
    </row>
    <row r="280" spans="1:9" s="74" customFormat="1" hidden="1" x14ac:dyDescent="0.2">
      <c r="A280" s="74">
        <v>275</v>
      </c>
      <c r="C280" s="149" t="s">
        <v>367</v>
      </c>
      <c r="E280" s="86"/>
      <c r="F280" s="72"/>
      <c r="G280" s="72" t="s">
        <v>332</v>
      </c>
      <c r="H280" s="72" t="s">
        <v>13</v>
      </c>
      <c r="I280" s="128"/>
    </row>
    <row r="281" spans="1:9" s="74" customFormat="1" ht="11.25" hidden="1" x14ac:dyDescent="0.2">
      <c r="A281" s="74">
        <v>276</v>
      </c>
      <c r="C281" s="149"/>
      <c r="E281" s="86"/>
      <c r="F281" s="72"/>
      <c r="G281" s="72"/>
      <c r="H281" s="72"/>
      <c r="I281" s="72"/>
    </row>
    <row r="282" spans="1:9" s="74" customFormat="1" hidden="1" x14ac:dyDescent="0.2">
      <c r="A282" s="74">
        <v>277</v>
      </c>
      <c r="B282" s="79" t="s">
        <v>368</v>
      </c>
      <c r="C282" s="69"/>
      <c r="D282" s="69"/>
      <c r="E282" s="70"/>
      <c r="F282" s="71"/>
      <c r="G282" s="72"/>
      <c r="H282" s="72"/>
      <c r="I282" s="72"/>
    </row>
    <row r="283" spans="1:9" s="74" customFormat="1" hidden="1" x14ac:dyDescent="0.2">
      <c r="A283" s="74">
        <v>278</v>
      </c>
      <c r="C283" s="141" t="s">
        <v>369</v>
      </c>
      <c r="E283" s="86"/>
      <c r="F283" s="72" t="s">
        <v>370</v>
      </c>
      <c r="G283" s="72" t="s">
        <v>332</v>
      </c>
      <c r="H283" s="72" t="s">
        <v>13</v>
      </c>
      <c r="I283" s="128"/>
    </row>
    <row r="284" spans="1:9" s="74" customFormat="1" hidden="1" x14ac:dyDescent="0.2">
      <c r="A284" s="74">
        <v>279</v>
      </c>
      <c r="C284" s="146" t="s">
        <v>371</v>
      </c>
      <c r="E284" s="86"/>
      <c r="F284" s="72" t="s">
        <v>372</v>
      </c>
      <c r="G284" s="72" t="s">
        <v>332</v>
      </c>
      <c r="H284" s="72" t="s">
        <v>13</v>
      </c>
      <c r="I284" s="128"/>
    </row>
    <row r="285" spans="1:9" s="74" customFormat="1" hidden="1" x14ac:dyDescent="0.2">
      <c r="A285" s="74">
        <v>280</v>
      </c>
      <c r="C285" s="146" t="s">
        <v>373</v>
      </c>
      <c r="E285" s="86"/>
      <c r="F285" s="72" t="s">
        <v>374</v>
      </c>
      <c r="G285" s="72" t="s">
        <v>332</v>
      </c>
      <c r="H285" s="72" t="s">
        <v>13</v>
      </c>
      <c r="I285" s="128"/>
    </row>
    <row r="286" spans="1:9" s="74" customFormat="1" hidden="1" x14ac:dyDescent="0.2">
      <c r="A286" s="74">
        <v>281</v>
      </c>
      <c r="C286" s="146" t="s">
        <v>375</v>
      </c>
      <c r="E286" s="86"/>
      <c r="F286" s="72" t="s">
        <v>376</v>
      </c>
      <c r="G286" s="72" t="s">
        <v>332</v>
      </c>
      <c r="H286" s="72" t="s">
        <v>13</v>
      </c>
      <c r="I286" s="128"/>
    </row>
    <row r="287" spans="1:9" s="74" customFormat="1" hidden="1" x14ac:dyDescent="0.2">
      <c r="A287" s="74">
        <v>282</v>
      </c>
      <c r="C287" s="147" t="s">
        <v>377</v>
      </c>
      <c r="E287" s="86"/>
      <c r="F287" s="72" t="s">
        <v>378</v>
      </c>
      <c r="G287" s="72" t="s">
        <v>332</v>
      </c>
      <c r="H287" s="72" t="s">
        <v>13</v>
      </c>
      <c r="I287" s="128"/>
    </row>
    <row r="288" spans="1:9" s="74" customFormat="1" hidden="1" x14ac:dyDescent="0.2">
      <c r="A288" s="74">
        <v>283</v>
      </c>
      <c r="C288" s="146" t="s">
        <v>379</v>
      </c>
      <c r="E288" s="86"/>
      <c r="F288" s="72" t="s">
        <v>380</v>
      </c>
      <c r="G288" s="72" t="s">
        <v>332</v>
      </c>
      <c r="H288" s="72" t="s">
        <v>13</v>
      </c>
      <c r="I288" s="128"/>
    </row>
    <row r="289" spans="1:9" s="74" customFormat="1" hidden="1" x14ac:dyDescent="0.2">
      <c r="A289" s="74">
        <v>284</v>
      </c>
      <c r="C289" s="146" t="s">
        <v>381</v>
      </c>
      <c r="E289" s="86"/>
      <c r="F289" s="72" t="s">
        <v>382</v>
      </c>
      <c r="G289" s="72" t="s">
        <v>332</v>
      </c>
      <c r="H289" s="72" t="s">
        <v>13</v>
      </c>
      <c r="I289" s="128"/>
    </row>
    <row r="290" spans="1:9" s="74" customFormat="1" hidden="1" x14ac:dyDescent="0.2">
      <c r="A290" s="74">
        <v>285</v>
      </c>
      <c r="C290" s="141" t="s">
        <v>383</v>
      </c>
      <c r="E290" s="86"/>
      <c r="F290" s="72" t="s">
        <v>384</v>
      </c>
      <c r="G290" s="72" t="s">
        <v>332</v>
      </c>
      <c r="H290" s="72" t="s">
        <v>13</v>
      </c>
      <c r="I290" s="128"/>
    </row>
    <row r="291" spans="1:9" s="74" customFormat="1" hidden="1" x14ac:dyDescent="0.2">
      <c r="A291" s="74">
        <v>286</v>
      </c>
      <c r="C291" s="147" t="s">
        <v>385</v>
      </c>
      <c r="E291" s="86"/>
      <c r="F291" s="72" t="s">
        <v>386</v>
      </c>
      <c r="G291" s="72" t="s">
        <v>332</v>
      </c>
      <c r="H291" s="72" t="s">
        <v>13</v>
      </c>
      <c r="I291" s="128"/>
    </row>
    <row r="292" spans="1:9" s="74" customFormat="1" hidden="1" x14ac:dyDescent="0.2">
      <c r="A292" s="74">
        <v>287</v>
      </c>
      <c r="C292" s="141" t="s">
        <v>387</v>
      </c>
      <c r="E292" s="86"/>
      <c r="F292" s="72" t="s">
        <v>388</v>
      </c>
      <c r="G292" s="72" t="s">
        <v>332</v>
      </c>
      <c r="H292" s="72" t="s">
        <v>13</v>
      </c>
      <c r="I292" s="128"/>
    </row>
    <row r="293" spans="1:9" s="74" customFormat="1" hidden="1" x14ac:dyDescent="0.2">
      <c r="A293" s="74">
        <v>288</v>
      </c>
      <c r="C293" s="147" t="s">
        <v>389</v>
      </c>
      <c r="E293" s="86"/>
      <c r="F293" s="72" t="s">
        <v>390</v>
      </c>
      <c r="G293" s="72" t="s">
        <v>332</v>
      </c>
      <c r="H293" s="72" t="s">
        <v>13</v>
      </c>
      <c r="I293" s="128"/>
    </row>
    <row r="294" spans="1:9" s="74" customFormat="1" hidden="1" x14ac:dyDescent="0.2">
      <c r="A294" s="74">
        <v>289</v>
      </c>
      <c r="C294" s="147" t="s">
        <v>391</v>
      </c>
      <c r="E294" s="86"/>
      <c r="F294" s="72" t="s">
        <v>392</v>
      </c>
      <c r="G294" s="72" t="s">
        <v>332</v>
      </c>
      <c r="H294" s="72" t="s">
        <v>13</v>
      </c>
      <c r="I294" s="128"/>
    </row>
    <row r="295" spans="1:9" s="74" customFormat="1" hidden="1" x14ac:dyDescent="0.2">
      <c r="A295" s="74">
        <v>290</v>
      </c>
      <c r="C295" s="141" t="s">
        <v>393</v>
      </c>
      <c r="E295" s="86"/>
      <c r="F295" s="72" t="s">
        <v>394</v>
      </c>
      <c r="G295" s="72" t="s">
        <v>332</v>
      </c>
      <c r="H295" s="72" t="s">
        <v>13</v>
      </c>
      <c r="I295" s="128"/>
    </row>
    <row r="296" spans="1:9" s="74" customFormat="1" hidden="1" x14ac:dyDescent="0.2">
      <c r="A296" s="74">
        <v>291</v>
      </c>
      <c r="C296" s="147" t="s">
        <v>395</v>
      </c>
      <c r="E296" s="86"/>
      <c r="F296" s="72" t="s">
        <v>396</v>
      </c>
      <c r="G296" s="72" t="s">
        <v>332</v>
      </c>
      <c r="H296" s="72" t="s">
        <v>13</v>
      </c>
      <c r="I296" s="128"/>
    </row>
    <row r="297" spans="1:9" s="74" customFormat="1" hidden="1" x14ac:dyDescent="0.2">
      <c r="A297" s="74">
        <v>292</v>
      </c>
      <c r="C297" s="149" t="s">
        <v>397</v>
      </c>
      <c r="E297" s="86"/>
      <c r="F297" s="72"/>
      <c r="G297" s="72" t="s">
        <v>332</v>
      </c>
      <c r="H297" s="72" t="s">
        <v>13</v>
      </c>
      <c r="I297" s="128"/>
    </row>
    <row r="298" spans="1:9" s="74" customFormat="1" ht="11.25" hidden="1" x14ac:dyDescent="0.2">
      <c r="A298" s="74">
        <v>293</v>
      </c>
      <c r="C298" s="149"/>
      <c r="E298" s="86"/>
      <c r="F298" s="72"/>
      <c r="G298" s="72"/>
      <c r="H298" s="72"/>
      <c r="I298" s="150"/>
    </row>
    <row r="299" spans="1:9" s="74" customFormat="1" hidden="1" x14ac:dyDescent="0.2">
      <c r="A299" s="74">
        <v>294</v>
      </c>
      <c r="B299" s="151" t="s">
        <v>398</v>
      </c>
      <c r="C299" s="152"/>
      <c r="D299" s="69"/>
      <c r="E299" s="70"/>
      <c r="F299" s="71" t="s">
        <v>399</v>
      </c>
      <c r="G299" s="72" t="s">
        <v>332</v>
      </c>
      <c r="H299" s="72" t="s">
        <v>13</v>
      </c>
      <c r="I299" s="128"/>
    </row>
    <row r="300" spans="1:9" s="74" customFormat="1" hidden="1" x14ac:dyDescent="0.2">
      <c r="A300" s="74">
        <v>295</v>
      </c>
      <c r="B300" s="80" t="s">
        <v>400</v>
      </c>
      <c r="C300" s="152"/>
      <c r="D300" s="69"/>
      <c r="E300" s="70"/>
      <c r="F300" s="71" t="s">
        <v>401</v>
      </c>
      <c r="G300" s="72" t="s">
        <v>332</v>
      </c>
      <c r="H300" s="72" t="s">
        <v>13</v>
      </c>
      <c r="I300" s="128"/>
    </row>
    <row r="301" spans="1:9" s="74" customFormat="1" hidden="1" x14ac:dyDescent="0.2">
      <c r="A301" s="74">
        <v>296</v>
      </c>
      <c r="B301" s="153" t="s">
        <v>402</v>
      </c>
      <c r="C301" s="154"/>
      <c r="E301" s="86"/>
      <c r="F301" s="72" t="s">
        <v>403</v>
      </c>
      <c r="G301" s="72" t="s">
        <v>332</v>
      </c>
      <c r="H301" s="72" t="s">
        <v>13</v>
      </c>
      <c r="I301" s="128"/>
    </row>
    <row r="302" spans="1:9" s="74" customFormat="1" hidden="1" x14ac:dyDescent="0.2">
      <c r="A302" s="74">
        <v>297</v>
      </c>
      <c r="B302" s="151" t="s">
        <v>404</v>
      </c>
      <c r="C302" s="152"/>
      <c r="D302" s="69"/>
      <c r="E302" s="70"/>
      <c r="F302" s="71" t="s">
        <v>405</v>
      </c>
      <c r="G302" s="72" t="s">
        <v>332</v>
      </c>
      <c r="H302" s="72" t="s">
        <v>13</v>
      </c>
      <c r="I302" s="128"/>
    </row>
    <row r="303" spans="1:9" s="74" customFormat="1" hidden="1" x14ac:dyDescent="0.2">
      <c r="A303" s="74">
        <v>298</v>
      </c>
      <c r="B303" s="151" t="s">
        <v>406</v>
      </c>
      <c r="C303" s="106"/>
      <c r="D303" s="69"/>
      <c r="E303" s="70"/>
      <c r="F303" s="71" t="s">
        <v>407</v>
      </c>
      <c r="G303" s="72" t="s">
        <v>332</v>
      </c>
      <c r="H303" s="72" t="s">
        <v>13</v>
      </c>
      <c r="I303" s="128"/>
    </row>
    <row r="304" spans="1:9" s="74" customFormat="1" hidden="1" x14ac:dyDescent="0.2">
      <c r="A304" s="74">
        <v>299</v>
      </c>
      <c r="B304" s="69" t="s">
        <v>408</v>
      </c>
      <c r="C304" s="69"/>
      <c r="D304" s="69"/>
      <c r="E304" s="70"/>
      <c r="F304" s="71" t="s">
        <v>409</v>
      </c>
      <c r="G304" s="72" t="s">
        <v>332</v>
      </c>
      <c r="H304" s="72" t="s">
        <v>13</v>
      </c>
      <c r="I304" s="128"/>
    </row>
    <row r="305" spans="1:9" s="74" customFormat="1" hidden="1" x14ac:dyDescent="0.2">
      <c r="A305" s="74">
        <v>300</v>
      </c>
      <c r="B305" s="79" t="s">
        <v>410</v>
      </c>
      <c r="C305" s="69"/>
      <c r="D305" s="69"/>
      <c r="E305" s="70"/>
      <c r="F305" s="71" t="s">
        <v>411</v>
      </c>
      <c r="G305" s="72" t="s">
        <v>332</v>
      </c>
      <c r="H305" s="72" t="s">
        <v>13</v>
      </c>
      <c r="I305" s="128"/>
    </row>
    <row r="306" spans="1:9" s="74" customFormat="1" hidden="1" x14ac:dyDescent="0.2">
      <c r="A306" s="74">
        <v>301</v>
      </c>
      <c r="B306" s="79" t="s">
        <v>412</v>
      </c>
      <c r="E306" s="86"/>
      <c r="F306" s="72"/>
      <c r="G306" s="72" t="s">
        <v>332</v>
      </c>
      <c r="H306" s="72" t="s">
        <v>13</v>
      </c>
      <c r="I306" s="128"/>
    </row>
    <row r="307" spans="1:9" s="74" customFormat="1" hidden="1" x14ac:dyDescent="0.2">
      <c r="A307" s="74">
        <v>302</v>
      </c>
      <c r="B307" s="155" t="s">
        <v>413</v>
      </c>
      <c r="C307" s="69"/>
      <c r="D307" s="69"/>
      <c r="E307" s="70"/>
      <c r="F307" s="72"/>
      <c r="G307" s="72" t="s">
        <v>332</v>
      </c>
      <c r="H307" s="72" t="s">
        <v>13</v>
      </c>
      <c r="I307" s="128"/>
    </row>
    <row r="308" spans="1:9" s="74" customFormat="1" hidden="1" x14ac:dyDescent="0.2">
      <c r="A308" s="74">
        <v>303</v>
      </c>
      <c r="B308" s="155" t="s">
        <v>414</v>
      </c>
      <c r="C308" s="69"/>
      <c r="D308" s="69"/>
      <c r="E308" s="70"/>
      <c r="F308" s="72"/>
      <c r="G308" s="72" t="s">
        <v>332</v>
      </c>
      <c r="H308" s="72" t="s">
        <v>13</v>
      </c>
      <c r="I308" s="128"/>
    </row>
    <row r="309" spans="1:9" s="74" customFormat="1" hidden="1" x14ac:dyDescent="0.2">
      <c r="A309" s="74">
        <v>304</v>
      </c>
      <c r="B309" s="155"/>
      <c r="C309" s="69"/>
      <c r="D309" s="69"/>
      <c r="E309" s="70"/>
      <c r="F309" s="72"/>
      <c r="G309" s="72"/>
      <c r="H309" s="72"/>
      <c r="I309" s="72"/>
    </row>
    <row r="310" spans="1:9" s="74" customFormat="1" ht="11.25" x14ac:dyDescent="0.2">
      <c r="A310" s="74">
        <v>305</v>
      </c>
      <c r="E310" s="86"/>
      <c r="F310" s="72"/>
      <c r="G310" s="78"/>
      <c r="H310" s="72"/>
      <c r="I310" s="72"/>
    </row>
    <row r="311" spans="1:9" s="143" customFormat="1" ht="12.75" x14ac:dyDescent="0.2">
      <c r="A311" s="74">
        <v>306</v>
      </c>
      <c r="B311" s="142" t="s">
        <v>415</v>
      </c>
      <c r="E311" s="144"/>
      <c r="F311" s="145"/>
      <c r="G311" s="72"/>
      <c r="H311" s="72"/>
      <c r="I311" s="73"/>
    </row>
    <row r="312" spans="1:9" s="143" customFormat="1" ht="12.75" x14ac:dyDescent="0.2">
      <c r="A312" s="74">
        <v>307</v>
      </c>
      <c r="B312" s="142"/>
      <c r="E312" s="144"/>
      <c r="F312" s="145"/>
      <c r="G312" s="72"/>
      <c r="H312" s="72"/>
      <c r="I312" s="73"/>
    </row>
    <row r="313" spans="1:9" x14ac:dyDescent="0.2">
      <c r="A313" s="74">
        <v>308</v>
      </c>
      <c r="B313" s="79" t="s">
        <v>329</v>
      </c>
      <c r="H313" s="72"/>
    </row>
    <row r="314" spans="1:9" s="74" customFormat="1" hidden="1" x14ac:dyDescent="0.2">
      <c r="A314" s="74">
        <v>309</v>
      </c>
      <c r="C314" s="141" t="s">
        <v>330</v>
      </c>
      <c r="E314" s="86"/>
      <c r="F314" s="72" t="s">
        <v>331</v>
      </c>
      <c r="G314" s="72" t="s">
        <v>204</v>
      </c>
      <c r="H314" s="72" t="s">
        <v>13</v>
      </c>
      <c r="I314" s="128"/>
    </row>
    <row r="315" spans="1:9" s="74" customFormat="1" hidden="1" x14ac:dyDescent="0.2">
      <c r="A315" s="74">
        <v>310</v>
      </c>
      <c r="C315" s="74" t="s">
        <v>313</v>
      </c>
      <c r="D315" s="74" t="s">
        <v>333</v>
      </c>
      <c r="E315" s="86"/>
      <c r="F315" s="72" t="s">
        <v>334</v>
      </c>
      <c r="G315" s="72" t="s">
        <v>204</v>
      </c>
      <c r="H315" s="72" t="s">
        <v>13</v>
      </c>
      <c r="I315" s="128"/>
    </row>
    <row r="316" spans="1:9" s="74" customFormat="1" hidden="1" x14ac:dyDescent="0.2">
      <c r="A316" s="74">
        <v>311</v>
      </c>
      <c r="D316" s="146" t="s">
        <v>335</v>
      </c>
      <c r="E316" s="86"/>
      <c r="F316" s="72" t="s">
        <v>336</v>
      </c>
      <c r="G316" s="72" t="s">
        <v>204</v>
      </c>
      <c r="H316" s="72" t="s">
        <v>13</v>
      </c>
      <c r="I316" s="128"/>
    </row>
    <row r="317" spans="1:9" s="74" customFormat="1" hidden="1" x14ac:dyDescent="0.2">
      <c r="A317" s="74">
        <v>312</v>
      </c>
      <c r="D317" s="74" t="s">
        <v>263</v>
      </c>
      <c r="E317" s="86"/>
      <c r="F317" s="72" t="s">
        <v>337</v>
      </c>
      <c r="G317" s="72" t="s">
        <v>204</v>
      </c>
      <c r="H317" s="72" t="s">
        <v>13</v>
      </c>
      <c r="I317" s="128"/>
    </row>
    <row r="318" spans="1:9" s="74" customFormat="1" hidden="1" x14ac:dyDescent="0.2">
      <c r="A318" s="74">
        <v>313</v>
      </c>
      <c r="D318" s="146" t="s">
        <v>338</v>
      </c>
      <c r="E318" s="86"/>
      <c r="F318" s="72" t="s">
        <v>339</v>
      </c>
      <c r="G318" s="72" t="s">
        <v>204</v>
      </c>
      <c r="H318" s="72" t="s">
        <v>13</v>
      </c>
      <c r="I318" s="128"/>
    </row>
    <row r="319" spans="1:9" s="74" customFormat="1" hidden="1" x14ac:dyDescent="0.2">
      <c r="A319" s="74">
        <v>314</v>
      </c>
      <c r="D319" s="147" t="s">
        <v>340</v>
      </c>
      <c r="E319" s="86"/>
      <c r="F319" s="148" t="s">
        <v>341</v>
      </c>
      <c r="G319" s="72" t="s">
        <v>204</v>
      </c>
      <c r="H319" s="72" t="s">
        <v>13</v>
      </c>
      <c r="I319" s="128"/>
    </row>
    <row r="320" spans="1:9" s="74" customFormat="1" hidden="1" x14ac:dyDescent="0.2">
      <c r="A320" s="74">
        <v>315</v>
      </c>
      <c r="D320" s="74" t="s">
        <v>133</v>
      </c>
      <c r="E320" s="86"/>
      <c r="F320" s="72" t="s">
        <v>342</v>
      </c>
      <c r="G320" s="72" t="s">
        <v>204</v>
      </c>
      <c r="H320" s="72" t="s">
        <v>13</v>
      </c>
      <c r="I320" s="128"/>
    </row>
    <row r="321" spans="1:9" s="74" customFormat="1" hidden="1" x14ac:dyDescent="0.2">
      <c r="A321" s="74">
        <v>316</v>
      </c>
      <c r="D321" s="74" t="s">
        <v>110</v>
      </c>
      <c r="E321" s="86"/>
      <c r="F321" s="72" t="s">
        <v>343</v>
      </c>
      <c r="G321" s="72" t="s">
        <v>204</v>
      </c>
      <c r="H321" s="72" t="s">
        <v>13</v>
      </c>
      <c r="I321" s="128"/>
    </row>
    <row r="322" spans="1:9" s="74" customFormat="1" hidden="1" x14ac:dyDescent="0.2">
      <c r="A322" s="74">
        <v>317</v>
      </c>
      <c r="D322" s="74" t="s">
        <v>344</v>
      </c>
      <c r="E322" s="86"/>
      <c r="F322" s="72" t="s">
        <v>345</v>
      </c>
      <c r="G322" s="72" t="s">
        <v>204</v>
      </c>
      <c r="H322" s="72" t="s">
        <v>13</v>
      </c>
      <c r="I322" s="128"/>
    </row>
    <row r="323" spans="1:9" s="74" customFormat="1" hidden="1" x14ac:dyDescent="0.2">
      <c r="A323" s="74">
        <v>318</v>
      </c>
      <c r="D323" s="74" t="s">
        <v>346</v>
      </c>
      <c r="E323" s="86"/>
      <c r="F323" s="72" t="s">
        <v>347</v>
      </c>
      <c r="G323" s="72" t="s">
        <v>204</v>
      </c>
      <c r="H323" s="72" t="s">
        <v>13</v>
      </c>
      <c r="I323" s="128"/>
    </row>
    <row r="324" spans="1:9" s="74" customFormat="1" hidden="1" x14ac:dyDescent="0.2">
      <c r="A324" s="74">
        <v>319</v>
      </c>
      <c r="D324" s="74" t="s">
        <v>348</v>
      </c>
      <c r="E324" s="86"/>
      <c r="F324" s="72" t="s">
        <v>349</v>
      </c>
      <c r="G324" s="72" t="s">
        <v>204</v>
      </c>
      <c r="H324" s="72" t="s">
        <v>13</v>
      </c>
      <c r="I324" s="128"/>
    </row>
    <row r="325" spans="1:9" s="74" customFormat="1" hidden="1" x14ac:dyDescent="0.2">
      <c r="A325" s="74">
        <v>320</v>
      </c>
      <c r="D325" s="146" t="s">
        <v>350</v>
      </c>
      <c r="E325" s="86"/>
      <c r="F325" s="72" t="s">
        <v>351</v>
      </c>
      <c r="G325" s="72" t="s">
        <v>204</v>
      </c>
      <c r="H325" s="72" t="s">
        <v>13</v>
      </c>
      <c r="I325" s="128"/>
    </row>
    <row r="326" spans="1:9" s="74" customFormat="1" hidden="1" x14ac:dyDescent="0.2">
      <c r="A326" s="74">
        <v>321</v>
      </c>
      <c r="D326" s="147" t="s">
        <v>352</v>
      </c>
      <c r="E326" s="86"/>
      <c r="F326" s="72" t="s">
        <v>353</v>
      </c>
      <c r="G326" s="72" t="s">
        <v>204</v>
      </c>
      <c r="H326" s="72" t="s">
        <v>13</v>
      </c>
      <c r="I326" s="128"/>
    </row>
    <row r="327" spans="1:9" s="74" customFormat="1" hidden="1" x14ac:dyDescent="0.2">
      <c r="A327" s="74">
        <v>322</v>
      </c>
      <c r="D327" s="146" t="s">
        <v>354</v>
      </c>
      <c r="E327" s="86"/>
      <c r="F327" s="72" t="s">
        <v>355</v>
      </c>
      <c r="G327" s="72" t="s">
        <v>204</v>
      </c>
      <c r="H327" s="72" t="s">
        <v>13</v>
      </c>
      <c r="I327" s="128"/>
    </row>
    <row r="328" spans="1:9" s="74" customFormat="1" hidden="1" x14ac:dyDescent="0.2">
      <c r="A328" s="74">
        <v>323</v>
      </c>
      <c r="D328" s="74" t="s">
        <v>138</v>
      </c>
      <c r="E328" s="86"/>
      <c r="F328" s="72" t="s">
        <v>356</v>
      </c>
      <c r="G328" s="72" t="s">
        <v>204</v>
      </c>
      <c r="H328" s="72" t="s">
        <v>13</v>
      </c>
      <c r="I328" s="128"/>
    </row>
    <row r="329" spans="1:9" s="74" customFormat="1" hidden="1" x14ac:dyDescent="0.2">
      <c r="A329" s="74">
        <v>324</v>
      </c>
      <c r="C329" s="141" t="s">
        <v>357</v>
      </c>
      <c r="E329" s="86"/>
      <c r="F329" s="72" t="s">
        <v>358</v>
      </c>
      <c r="G329" s="72" t="s">
        <v>204</v>
      </c>
      <c r="H329" s="72" t="s">
        <v>13</v>
      </c>
      <c r="I329" s="128"/>
    </row>
    <row r="330" spans="1:9" s="74" customFormat="1" hidden="1" x14ac:dyDescent="0.2">
      <c r="A330" s="74">
        <v>325</v>
      </c>
      <c r="C330" s="141" t="s">
        <v>359</v>
      </c>
      <c r="E330" s="86"/>
      <c r="F330" s="72" t="s">
        <v>360</v>
      </c>
      <c r="G330" s="72" t="s">
        <v>204</v>
      </c>
      <c r="H330" s="72" t="s">
        <v>13</v>
      </c>
      <c r="I330" s="128"/>
    </row>
    <row r="331" spans="1:9" s="74" customFormat="1" hidden="1" x14ac:dyDescent="0.2">
      <c r="A331" s="74">
        <v>326</v>
      </c>
      <c r="C331" s="141" t="s">
        <v>361</v>
      </c>
      <c r="E331" s="86"/>
      <c r="F331" s="72" t="s">
        <v>362</v>
      </c>
      <c r="G331" s="72" t="s">
        <v>204</v>
      </c>
      <c r="H331" s="72" t="s">
        <v>13</v>
      </c>
      <c r="I331" s="128"/>
    </row>
    <row r="332" spans="1:9" s="74" customFormat="1" hidden="1" x14ac:dyDescent="0.2">
      <c r="A332" s="74">
        <v>327</v>
      </c>
      <c r="C332" s="146" t="s">
        <v>363</v>
      </c>
      <c r="E332" s="86"/>
      <c r="F332" s="72" t="s">
        <v>364</v>
      </c>
      <c r="G332" s="72" t="s">
        <v>204</v>
      </c>
      <c r="H332" s="72" t="s">
        <v>13</v>
      </c>
      <c r="I332" s="128"/>
    </row>
    <row r="333" spans="1:9" s="74" customFormat="1" hidden="1" x14ac:dyDescent="0.2">
      <c r="A333" s="74">
        <v>328</v>
      </c>
      <c r="C333" s="146" t="s">
        <v>365</v>
      </c>
      <c r="D333" s="146"/>
      <c r="E333" s="86"/>
      <c r="F333" s="72" t="s">
        <v>366</v>
      </c>
      <c r="G333" s="72" t="s">
        <v>204</v>
      </c>
      <c r="H333" s="72" t="s">
        <v>13</v>
      </c>
      <c r="I333" s="128"/>
    </row>
    <row r="334" spans="1:9" s="74" customFormat="1" x14ac:dyDescent="0.2">
      <c r="A334" s="74">
        <v>329</v>
      </c>
      <c r="C334" s="149" t="s">
        <v>367</v>
      </c>
      <c r="E334" s="86"/>
      <c r="F334" s="72"/>
      <c r="G334" s="72" t="s">
        <v>204</v>
      </c>
      <c r="H334" s="72" t="s">
        <v>13</v>
      </c>
      <c r="I334" s="156">
        <f>Investitionskonzept!F20</f>
        <v>0</v>
      </c>
    </row>
    <row r="335" spans="1:9" s="74" customFormat="1" x14ac:dyDescent="0.2">
      <c r="A335" s="74">
        <v>330</v>
      </c>
      <c r="C335" s="149"/>
      <c r="E335" s="86"/>
      <c r="F335" s="72"/>
      <c r="G335" s="72"/>
      <c r="H335" s="72"/>
      <c r="I335" s="73"/>
    </row>
    <row r="336" spans="1:9" x14ac:dyDescent="0.2">
      <c r="A336" s="74">
        <v>331</v>
      </c>
      <c r="B336" s="79" t="s">
        <v>368</v>
      </c>
      <c r="H336" s="72"/>
    </row>
    <row r="337" spans="1:9" s="74" customFormat="1" hidden="1" x14ac:dyDescent="0.2">
      <c r="A337" s="74">
        <v>332</v>
      </c>
      <c r="C337" s="141" t="s">
        <v>369</v>
      </c>
      <c r="E337" s="86"/>
      <c r="F337" s="72" t="s">
        <v>370</v>
      </c>
      <c r="G337" s="72" t="s">
        <v>204</v>
      </c>
      <c r="H337" s="72" t="s">
        <v>13</v>
      </c>
      <c r="I337" s="128"/>
    </row>
    <row r="338" spans="1:9" s="74" customFormat="1" hidden="1" x14ac:dyDescent="0.2">
      <c r="A338" s="74">
        <v>333</v>
      </c>
      <c r="C338" s="146" t="s">
        <v>371</v>
      </c>
      <c r="E338" s="86"/>
      <c r="F338" s="72" t="s">
        <v>372</v>
      </c>
      <c r="G338" s="72" t="s">
        <v>204</v>
      </c>
      <c r="H338" s="72" t="s">
        <v>13</v>
      </c>
      <c r="I338" s="128"/>
    </row>
    <row r="339" spans="1:9" s="74" customFormat="1" hidden="1" x14ac:dyDescent="0.2">
      <c r="A339" s="74">
        <v>334</v>
      </c>
      <c r="C339" s="146" t="s">
        <v>373</v>
      </c>
      <c r="E339" s="86"/>
      <c r="F339" s="72" t="s">
        <v>374</v>
      </c>
      <c r="G339" s="72" t="s">
        <v>204</v>
      </c>
      <c r="H339" s="72" t="s">
        <v>13</v>
      </c>
      <c r="I339" s="128"/>
    </row>
    <row r="340" spans="1:9" s="74" customFormat="1" hidden="1" x14ac:dyDescent="0.2">
      <c r="A340" s="74">
        <v>335</v>
      </c>
      <c r="C340" s="146" t="s">
        <v>375</v>
      </c>
      <c r="E340" s="86"/>
      <c r="F340" s="72" t="s">
        <v>376</v>
      </c>
      <c r="G340" s="72" t="s">
        <v>204</v>
      </c>
      <c r="H340" s="72" t="s">
        <v>13</v>
      </c>
      <c r="I340" s="128"/>
    </row>
    <row r="341" spans="1:9" s="74" customFormat="1" hidden="1" x14ac:dyDescent="0.2">
      <c r="A341" s="74">
        <v>336</v>
      </c>
      <c r="C341" s="147" t="s">
        <v>377</v>
      </c>
      <c r="E341" s="86"/>
      <c r="F341" s="72" t="s">
        <v>378</v>
      </c>
      <c r="G341" s="72" t="s">
        <v>204</v>
      </c>
      <c r="H341" s="72" t="s">
        <v>13</v>
      </c>
      <c r="I341" s="128"/>
    </row>
    <row r="342" spans="1:9" s="74" customFormat="1" hidden="1" x14ac:dyDescent="0.2">
      <c r="A342" s="74">
        <v>337</v>
      </c>
      <c r="C342" s="146" t="s">
        <v>379</v>
      </c>
      <c r="E342" s="86"/>
      <c r="F342" s="72" t="s">
        <v>380</v>
      </c>
      <c r="G342" s="72" t="s">
        <v>204</v>
      </c>
      <c r="H342" s="72" t="s">
        <v>13</v>
      </c>
      <c r="I342" s="128"/>
    </row>
    <row r="343" spans="1:9" s="74" customFormat="1" hidden="1" x14ac:dyDescent="0.2">
      <c r="A343" s="74">
        <v>338</v>
      </c>
      <c r="C343" s="146" t="s">
        <v>381</v>
      </c>
      <c r="E343" s="86"/>
      <c r="F343" s="72" t="s">
        <v>382</v>
      </c>
      <c r="G343" s="72" t="s">
        <v>204</v>
      </c>
      <c r="H343" s="72" t="s">
        <v>13</v>
      </c>
      <c r="I343" s="128"/>
    </row>
    <row r="344" spans="1:9" s="74" customFormat="1" hidden="1" x14ac:dyDescent="0.2">
      <c r="A344" s="74">
        <v>339</v>
      </c>
      <c r="C344" s="141" t="s">
        <v>383</v>
      </c>
      <c r="E344" s="86"/>
      <c r="F344" s="72" t="s">
        <v>384</v>
      </c>
      <c r="G344" s="72" t="s">
        <v>204</v>
      </c>
      <c r="H344" s="72" t="s">
        <v>13</v>
      </c>
      <c r="I344" s="128"/>
    </row>
    <row r="345" spans="1:9" s="74" customFormat="1" hidden="1" x14ac:dyDescent="0.2">
      <c r="A345" s="74">
        <v>340</v>
      </c>
      <c r="C345" s="147" t="s">
        <v>385</v>
      </c>
      <c r="E345" s="86"/>
      <c r="F345" s="72" t="s">
        <v>386</v>
      </c>
      <c r="G345" s="72" t="s">
        <v>204</v>
      </c>
      <c r="H345" s="72" t="s">
        <v>13</v>
      </c>
      <c r="I345" s="128"/>
    </row>
    <row r="346" spans="1:9" s="74" customFormat="1" x14ac:dyDescent="0.2">
      <c r="A346" s="74">
        <v>341</v>
      </c>
      <c r="C346" s="141" t="s">
        <v>387</v>
      </c>
      <c r="E346" s="86"/>
      <c r="F346" s="72" t="s">
        <v>388</v>
      </c>
      <c r="G346" s="72" t="s">
        <v>204</v>
      </c>
      <c r="H346" s="72" t="s">
        <v>13</v>
      </c>
      <c r="I346" s="156">
        <f>Investitionskonzept!F26</f>
        <v>0</v>
      </c>
    </row>
    <row r="347" spans="1:9" s="74" customFormat="1" hidden="1" x14ac:dyDescent="0.2">
      <c r="A347" s="74">
        <v>342</v>
      </c>
      <c r="C347" s="147" t="s">
        <v>389</v>
      </c>
      <c r="E347" s="86"/>
      <c r="F347" s="72" t="s">
        <v>390</v>
      </c>
      <c r="G347" s="72" t="s">
        <v>204</v>
      </c>
      <c r="H347" s="72" t="s">
        <v>13</v>
      </c>
      <c r="I347" s="156"/>
    </row>
    <row r="348" spans="1:9" s="74" customFormat="1" hidden="1" x14ac:dyDescent="0.2">
      <c r="A348" s="74">
        <v>343</v>
      </c>
      <c r="C348" s="147" t="s">
        <v>391</v>
      </c>
      <c r="E348" s="86"/>
      <c r="F348" s="72" t="s">
        <v>392</v>
      </c>
      <c r="G348" s="72" t="s">
        <v>204</v>
      </c>
      <c r="H348" s="72" t="s">
        <v>13</v>
      </c>
      <c r="I348" s="156"/>
    </row>
    <row r="349" spans="1:9" s="74" customFormat="1" hidden="1" x14ac:dyDescent="0.2">
      <c r="A349" s="74">
        <v>344</v>
      </c>
      <c r="C349" s="141" t="s">
        <v>393</v>
      </c>
      <c r="E349" s="86"/>
      <c r="F349" s="72" t="s">
        <v>394</v>
      </c>
      <c r="G349" s="72" t="s">
        <v>204</v>
      </c>
      <c r="H349" s="72" t="s">
        <v>13</v>
      </c>
      <c r="I349" s="156"/>
    </row>
    <row r="350" spans="1:9" s="74" customFormat="1" hidden="1" x14ac:dyDescent="0.2">
      <c r="A350" s="74">
        <v>345</v>
      </c>
      <c r="C350" s="147" t="s">
        <v>395</v>
      </c>
      <c r="E350" s="86"/>
      <c r="F350" s="72" t="s">
        <v>396</v>
      </c>
      <c r="G350" s="72" t="s">
        <v>204</v>
      </c>
      <c r="H350" s="72" t="s">
        <v>13</v>
      </c>
      <c r="I350" s="156"/>
    </row>
    <row r="351" spans="1:9" s="74" customFormat="1" x14ac:dyDescent="0.2">
      <c r="A351" s="74">
        <v>346</v>
      </c>
      <c r="C351" s="149" t="s">
        <v>397</v>
      </c>
      <c r="E351" s="86"/>
      <c r="F351" s="72"/>
      <c r="G351" s="72" t="s">
        <v>204</v>
      </c>
      <c r="H351" s="72" t="s">
        <v>13</v>
      </c>
      <c r="I351" s="156">
        <f>I334-I359</f>
        <v>0</v>
      </c>
    </row>
    <row r="352" spans="1:9" s="74" customFormat="1" x14ac:dyDescent="0.2">
      <c r="A352" s="74">
        <v>347</v>
      </c>
      <c r="C352" s="149"/>
      <c r="E352" s="86"/>
      <c r="F352" s="72"/>
      <c r="G352" s="72"/>
      <c r="H352" s="72"/>
      <c r="I352" s="73"/>
    </row>
    <row r="353" spans="1:9" hidden="1" x14ac:dyDescent="0.2">
      <c r="A353" s="74">
        <v>348</v>
      </c>
      <c r="B353" s="151" t="s">
        <v>398</v>
      </c>
      <c r="C353" s="152"/>
      <c r="F353" s="71" t="s">
        <v>399</v>
      </c>
      <c r="G353" s="72" t="s">
        <v>204</v>
      </c>
      <c r="H353" s="72" t="s">
        <v>13</v>
      </c>
      <c r="I353" s="128"/>
    </row>
    <row r="354" spans="1:9" hidden="1" x14ac:dyDescent="0.2">
      <c r="A354" s="74">
        <v>349</v>
      </c>
      <c r="B354" s="80" t="s">
        <v>400</v>
      </c>
      <c r="C354" s="152"/>
      <c r="F354" s="71" t="s">
        <v>401</v>
      </c>
      <c r="G354" s="72" t="s">
        <v>204</v>
      </c>
      <c r="H354" s="72" t="s">
        <v>13</v>
      </c>
      <c r="I354" s="128"/>
    </row>
    <row r="355" spans="1:9" s="74" customFormat="1" x14ac:dyDescent="0.2">
      <c r="A355" s="74">
        <v>350</v>
      </c>
      <c r="B355" s="153" t="s">
        <v>416</v>
      </c>
      <c r="C355" s="154"/>
      <c r="E355" s="86"/>
      <c r="F355" s="72" t="s">
        <v>403</v>
      </c>
      <c r="G355" s="72" t="s">
        <v>204</v>
      </c>
      <c r="H355" s="72" t="s">
        <v>13</v>
      </c>
      <c r="I355" s="156">
        <f>Investitionskonzept!F25</f>
        <v>0</v>
      </c>
    </row>
    <row r="356" spans="1:9" hidden="1" x14ac:dyDescent="0.2">
      <c r="A356" s="74">
        <v>351</v>
      </c>
      <c r="B356" s="151" t="s">
        <v>404</v>
      </c>
      <c r="C356" s="152"/>
      <c r="F356" s="71" t="s">
        <v>405</v>
      </c>
      <c r="G356" s="72" t="s">
        <v>204</v>
      </c>
      <c r="H356" s="72" t="s">
        <v>13</v>
      </c>
      <c r="I356" s="156"/>
    </row>
    <row r="357" spans="1:9" hidden="1" x14ac:dyDescent="0.2">
      <c r="A357" s="74">
        <v>352</v>
      </c>
      <c r="B357" s="151" t="s">
        <v>406</v>
      </c>
      <c r="C357" s="106"/>
      <c r="F357" s="71" t="s">
        <v>407</v>
      </c>
      <c r="G357" s="72" t="s">
        <v>204</v>
      </c>
      <c r="H357" s="72" t="s">
        <v>13</v>
      </c>
      <c r="I357" s="156"/>
    </row>
    <row r="358" spans="1:9" hidden="1" x14ac:dyDescent="0.2">
      <c r="A358" s="74">
        <v>353</v>
      </c>
      <c r="B358" s="69" t="s">
        <v>408</v>
      </c>
      <c r="F358" s="71" t="s">
        <v>409</v>
      </c>
      <c r="G358" s="72" t="s">
        <v>204</v>
      </c>
      <c r="H358" s="72" t="s">
        <v>13</v>
      </c>
      <c r="I358" s="156"/>
    </row>
    <row r="359" spans="1:9" x14ac:dyDescent="0.2">
      <c r="A359" s="74">
        <v>354</v>
      </c>
      <c r="B359" s="79" t="s">
        <v>410</v>
      </c>
      <c r="F359" s="71" t="s">
        <v>411</v>
      </c>
      <c r="G359" s="72" t="s">
        <v>204</v>
      </c>
      <c r="H359" s="72" t="s">
        <v>13</v>
      </c>
      <c r="I359" s="156">
        <f>Investitionskonzept!F21</f>
        <v>0</v>
      </c>
    </row>
    <row r="360" spans="1:9" s="74" customFormat="1" x14ac:dyDescent="0.2">
      <c r="A360" s="74">
        <v>355</v>
      </c>
      <c r="B360" s="79" t="s">
        <v>412</v>
      </c>
      <c r="E360" s="86"/>
      <c r="F360" s="72"/>
      <c r="G360" s="72" t="s">
        <v>204</v>
      </c>
      <c r="H360" s="72" t="s">
        <v>13</v>
      </c>
      <c r="I360" s="156">
        <f>I359</f>
        <v>0</v>
      </c>
    </row>
    <row r="361" spans="1:9" x14ac:dyDescent="0.2">
      <c r="A361" s="74">
        <v>356</v>
      </c>
      <c r="B361" s="155" t="s">
        <v>413</v>
      </c>
      <c r="F361" s="72"/>
      <c r="G361" s="72" t="s">
        <v>204</v>
      </c>
      <c r="H361" s="72" t="s">
        <v>13</v>
      </c>
      <c r="I361" s="156">
        <f>Investitionskonzept!F24</f>
        <v>0</v>
      </c>
    </row>
    <row r="362" spans="1:9" ht="12.75" hidden="1" customHeight="1" x14ac:dyDescent="0.2">
      <c r="A362" s="74">
        <v>357</v>
      </c>
      <c r="B362" s="155" t="s">
        <v>414</v>
      </c>
      <c r="F362" s="72"/>
      <c r="G362" s="72" t="s">
        <v>204</v>
      </c>
      <c r="H362" s="72" t="s">
        <v>13</v>
      </c>
      <c r="I362" s="128"/>
    </row>
    <row r="363" spans="1:9" x14ac:dyDescent="0.2">
      <c r="A363" s="74">
        <v>358</v>
      </c>
      <c r="B363" s="155"/>
      <c r="H363" s="72"/>
    </row>
    <row r="364" spans="1:9" ht="12.75" x14ac:dyDescent="0.2">
      <c r="A364" s="74">
        <v>359</v>
      </c>
      <c r="B364" s="142" t="s">
        <v>417</v>
      </c>
      <c r="H364" s="72"/>
    </row>
    <row r="365" spans="1:9" s="74" customFormat="1" hidden="1" x14ac:dyDescent="0.2">
      <c r="A365" s="74">
        <v>360</v>
      </c>
      <c r="C365" s="74" t="s">
        <v>418</v>
      </c>
      <c r="E365" s="86"/>
      <c r="F365" s="72" t="s">
        <v>419</v>
      </c>
      <c r="G365" s="72" t="s">
        <v>204</v>
      </c>
      <c r="H365" s="72" t="s">
        <v>13</v>
      </c>
      <c r="I365" s="128"/>
    </row>
    <row r="366" spans="1:9" s="74" customFormat="1" x14ac:dyDescent="0.2">
      <c r="A366" s="74">
        <v>361</v>
      </c>
      <c r="C366" s="74" t="s">
        <v>420</v>
      </c>
      <c r="E366" s="86"/>
      <c r="F366" s="72" t="s">
        <v>421</v>
      </c>
      <c r="G366" s="72" t="s">
        <v>204</v>
      </c>
      <c r="H366" s="72" t="s">
        <v>13</v>
      </c>
      <c r="I366" s="156">
        <f>Investitionskonzept!F28</f>
        <v>0</v>
      </c>
    </row>
    <row r="367" spans="1:9" s="74" customFormat="1" hidden="1" x14ac:dyDescent="0.2">
      <c r="A367" s="74">
        <v>362</v>
      </c>
      <c r="C367" s="74" t="s">
        <v>422</v>
      </c>
      <c r="E367" s="86"/>
      <c r="F367" s="72" t="s">
        <v>423</v>
      </c>
      <c r="G367" s="72" t="s">
        <v>204</v>
      </c>
      <c r="H367" s="72" t="s">
        <v>13</v>
      </c>
      <c r="I367" s="128"/>
    </row>
    <row r="368" spans="1:9" s="74" customFormat="1" hidden="1" x14ac:dyDescent="0.2">
      <c r="A368" s="74">
        <v>363</v>
      </c>
      <c r="C368" s="74" t="s">
        <v>424</v>
      </c>
      <c r="E368" s="86"/>
      <c r="F368" s="72" t="s">
        <v>425</v>
      </c>
      <c r="G368" s="72" t="s">
        <v>204</v>
      </c>
      <c r="H368" s="72" t="s">
        <v>13</v>
      </c>
      <c r="I368" s="128"/>
    </row>
    <row r="369" spans="1:9" s="74" customFormat="1" x14ac:dyDescent="0.2">
      <c r="A369" s="74">
        <v>364</v>
      </c>
      <c r="C369" s="74" t="s">
        <v>426</v>
      </c>
      <c r="E369" s="86"/>
      <c r="F369" s="72" t="s">
        <v>427</v>
      </c>
      <c r="G369" s="72" t="s">
        <v>204</v>
      </c>
      <c r="H369" s="72" t="s">
        <v>13</v>
      </c>
      <c r="I369" s="156">
        <f>Investitionskonzept!F29</f>
        <v>0</v>
      </c>
    </row>
    <row r="370" spans="1:9" s="74" customFormat="1" hidden="1" x14ac:dyDescent="0.2">
      <c r="A370" s="74">
        <v>365</v>
      </c>
      <c r="C370" s="74" t="s">
        <v>428</v>
      </c>
      <c r="E370" s="86"/>
      <c r="F370" s="72" t="s">
        <v>429</v>
      </c>
      <c r="G370" s="72" t="s">
        <v>204</v>
      </c>
      <c r="H370" s="72" t="s">
        <v>13</v>
      </c>
      <c r="I370" s="128"/>
    </row>
    <row r="371" spans="1:9" s="74" customFormat="1" ht="11.25" x14ac:dyDescent="0.2">
      <c r="A371" s="74">
        <v>366</v>
      </c>
      <c r="E371" s="86"/>
      <c r="F371" s="72"/>
      <c r="G371" s="72"/>
      <c r="H371" s="72"/>
      <c r="I371" s="72"/>
    </row>
    <row r="372" spans="1:9" s="74" customFormat="1" x14ac:dyDescent="0.2">
      <c r="A372" s="74">
        <v>367</v>
      </c>
      <c r="E372" s="86"/>
      <c r="F372" s="72"/>
      <c r="G372" s="72"/>
      <c r="H372" s="72"/>
      <c r="I372" s="73"/>
    </row>
    <row r="373" spans="1:9" ht="12.75" x14ac:dyDescent="0.2">
      <c r="A373" s="74">
        <v>368</v>
      </c>
      <c r="B373" s="142" t="s">
        <v>430</v>
      </c>
      <c r="H373" s="72"/>
    </row>
    <row r="374" spans="1:9" s="143" customFormat="1" ht="12.75" x14ac:dyDescent="0.2">
      <c r="A374" s="74">
        <v>369</v>
      </c>
      <c r="E374" s="144"/>
      <c r="F374" s="145"/>
      <c r="G374" s="72"/>
      <c r="H374" s="72"/>
      <c r="I374" s="73"/>
    </row>
    <row r="375" spans="1:9" x14ac:dyDescent="0.2">
      <c r="A375" s="74">
        <v>370</v>
      </c>
      <c r="B375" s="79" t="s">
        <v>329</v>
      </c>
      <c r="H375" s="72"/>
    </row>
    <row r="376" spans="1:9" s="74" customFormat="1" hidden="1" x14ac:dyDescent="0.2">
      <c r="A376" s="74">
        <v>371</v>
      </c>
      <c r="C376" s="141" t="s">
        <v>330</v>
      </c>
      <c r="E376" s="86"/>
      <c r="F376" s="72" t="s">
        <v>331</v>
      </c>
      <c r="G376" s="78" t="s">
        <v>219</v>
      </c>
      <c r="H376" s="72" t="s">
        <v>13</v>
      </c>
      <c r="I376" s="128"/>
    </row>
    <row r="377" spans="1:9" s="74" customFormat="1" hidden="1" x14ac:dyDescent="0.2">
      <c r="A377" s="74">
        <v>372</v>
      </c>
      <c r="C377" s="74" t="s">
        <v>313</v>
      </c>
      <c r="D377" s="74" t="s">
        <v>333</v>
      </c>
      <c r="E377" s="86"/>
      <c r="F377" s="72" t="s">
        <v>334</v>
      </c>
      <c r="G377" s="78" t="s">
        <v>219</v>
      </c>
      <c r="H377" s="72" t="s">
        <v>13</v>
      </c>
      <c r="I377" s="128"/>
    </row>
    <row r="378" spans="1:9" s="74" customFormat="1" hidden="1" x14ac:dyDescent="0.2">
      <c r="A378" s="74">
        <v>373</v>
      </c>
      <c r="D378" s="146" t="s">
        <v>335</v>
      </c>
      <c r="E378" s="86"/>
      <c r="F378" s="72" t="s">
        <v>336</v>
      </c>
      <c r="G378" s="78" t="s">
        <v>219</v>
      </c>
      <c r="H378" s="72" t="s">
        <v>13</v>
      </c>
      <c r="I378" s="128"/>
    </row>
    <row r="379" spans="1:9" s="74" customFormat="1" hidden="1" x14ac:dyDescent="0.2">
      <c r="A379" s="74">
        <v>374</v>
      </c>
      <c r="D379" s="74" t="s">
        <v>263</v>
      </c>
      <c r="E379" s="86"/>
      <c r="F379" s="72" t="s">
        <v>337</v>
      </c>
      <c r="G379" s="78" t="s">
        <v>219</v>
      </c>
      <c r="H379" s="72" t="s">
        <v>13</v>
      </c>
      <c r="I379" s="128"/>
    </row>
    <row r="380" spans="1:9" s="74" customFormat="1" hidden="1" x14ac:dyDescent="0.2">
      <c r="A380" s="74">
        <v>375</v>
      </c>
      <c r="D380" s="146" t="s">
        <v>338</v>
      </c>
      <c r="E380" s="86"/>
      <c r="F380" s="72" t="s">
        <v>339</v>
      </c>
      <c r="G380" s="78" t="s">
        <v>219</v>
      </c>
      <c r="H380" s="72" t="s">
        <v>13</v>
      </c>
      <c r="I380" s="128"/>
    </row>
    <row r="381" spans="1:9" s="74" customFormat="1" hidden="1" x14ac:dyDescent="0.2">
      <c r="A381" s="74">
        <v>376</v>
      </c>
      <c r="D381" s="147" t="s">
        <v>431</v>
      </c>
      <c r="E381" s="86"/>
      <c r="F381" s="148" t="s">
        <v>341</v>
      </c>
      <c r="G381" s="78" t="s">
        <v>219</v>
      </c>
      <c r="H381" s="72" t="s">
        <v>13</v>
      </c>
      <c r="I381" s="128"/>
    </row>
    <row r="382" spans="1:9" s="74" customFormat="1" hidden="1" x14ac:dyDescent="0.2">
      <c r="A382" s="74">
        <v>377</v>
      </c>
      <c r="D382" s="74" t="s">
        <v>133</v>
      </c>
      <c r="E382" s="86"/>
      <c r="F382" s="72" t="s">
        <v>342</v>
      </c>
      <c r="G382" s="78" t="s">
        <v>219</v>
      </c>
      <c r="H382" s="72" t="s">
        <v>13</v>
      </c>
      <c r="I382" s="128"/>
    </row>
    <row r="383" spans="1:9" s="74" customFormat="1" hidden="1" x14ac:dyDescent="0.2">
      <c r="A383" s="74">
        <v>378</v>
      </c>
      <c r="D383" s="74" t="s">
        <v>110</v>
      </c>
      <c r="E383" s="86"/>
      <c r="F383" s="72" t="s">
        <v>343</v>
      </c>
      <c r="G383" s="78" t="s">
        <v>219</v>
      </c>
      <c r="H383" s="72" t="s">
        <v>13</v>
      </c>
      <c r="I383" s="128"/>
    </row>
    <row r="384" spans="1:9" s="74" customFormat="1" hidden="1" x14ac:dyDescent="0.2">
      <c r="A384" s="74">
        <v>379</v>
      </c>
      <c r="D384" s="74" t="s">
        <v>344</v>
      </c>
      <c r="E384" s="86"/>
      <c r="F384" s="72" t="s">
        <v>345</v>
      </c>
      <c r="G384" s="78" t="s">
        <v>219</v>
      </c>
      <c r="H384" s="72" t="s">
        <v>13</v>
      </c>
      <c r="I384" s="128"/>
    </row>
    <row r="385" spans="1:9" s="74" customFormat="1" hidden="1" x14ac:dyDescent="0.2">
      <c r="A385" s="74">
        <v>380</v>
      </c>
      <c r="D385" s="74" t="s">
        <v>346</v>
      </c>
      <c r="E385" s="86"/>
      <c r="F385" s="72" t="s">
        <v>347</v>
      </c>
      <c r="G385" s="78" t="s">
        <v>219</v>
      </c>
      <c r="H385" s="72" t="s">
        <v>13</v>
      </c>
      <c r="I385" s="128"/>
    </row>
    <row r="386" spans="1:9" s="74" customFormat="1" hidden="1" x14ac:dyDescent="0.2">
      <c r="A386" s="74">
        <v>381</v>
      </c>
      <c r="D386" s="74" t="s">
        <v>348</v>
      </c>
      <c r="E386" s="86"/>
      <c r="F386" s="72" t="s">
        <v>349</v>
      </c>
      <c r="G386" s="78" t="s">
        <v>219</v>
      </c>
      <c r="H386" s="72" t="s">
        <v>13</v>
      </c>
      <c r="I386" s="128"/>
    </row>
    <row r="387" spans="1:9" s="74" customFormat="1" hidden="1" x14ac:dyDescent="0.2">
      <c r="A387" s="74">
        <v>382</v>
      </c>
      <c r="D387" s="146" t="s">
        <v>350</v>
      </c>
      <c r="E387" s="86"/>
      <c r="F387" s="72" t="s">
        <v>351</v>
      </c>
      <c r="G387" s="78" t="s">
        <v>219</v>
      </c>
      <c r="H387" s="72" t="s">
        <v>13</v>
      </c>
      <c r="I387" s="128"/>
    </row>
    <row r="388" spans="1:9" s="74" customFormat="1" hidden="1" x14ac:dyDescent="0.2">
      <c r="A388" s="74">
        <v>383</v>
      </c>
      <c r="D388" s="147" t="s">
        <v>352</v>
      </c>
      <c r="E388" s="86"/>
      <c r="F388" s="72" t="s">
        <v>353</v>
      </c>
      <c r="G388" s="78" t="s">
        <v>219</v>
      </c>
      <c r="H388" s="72" t="s">
        <v>13</v>
      </c>
      <c r="I388" s="128"/>
    </row>
    <row r="389" spans="1:9" s="74" customFormat="1" hidden="1" x14ac:dyDescent="0.2">
      <c r="A389" s="74">
        <v>384</v>
      </c>
      <c r="D389" s="146" t="s">
        <v>354</v>
      </c>
      <c r="E389" s="86"/>
      <c r="F389" s="72" t="s">
        <v>432</v>
      </c>
      <c r="G389" s="78" t="s">
        <v>219</v>
      </c>
      <c r="H389" s="72" t="s">
        <v>13</v>
      </c>
      <c r="I389" s="128"/>
    </row>
    <row r="390" spans="1:9" s="74" customFormat="1" hidden="1" x14ac:dyDescent="0.2">
      <c r="A390" s="74">
        <v>385</v>
      </c>
      <c r="D390" s="74" t="s">
        <v>138</v>
      </c>
      <c r="E390" s="86"/>
      <c r="F390" s="72" t="s">
        <v>433</v>
      </c>
      <c r="G390" s="78" t="s">
        <v>219</v>
      </c>
      <c r="H390" s="72" t="s">
        <v>13</v>
      </c>
      <c r="I390" s="128"/>
    </row>
    <row r="391" spans="1:9" s="74" customFormat="1" hidden="1" x14ac:dyDescent="0.2">
      <c r="A391" s="74">
        <v>386</v>
      </c>
      <c r="C391" s="141" t="s">
        <v>357</v>
      </c>
      <c r="E391" s="86"/>
      <c r="F391" s="72" t="s">
        <v>434</v>
      </c>
      <c r="G391" s="78" t="s">
        <v>219</v>
      </c>
      <c r="H391" s="72" t="s">
        <v>13</v>
      </c>
      <c r="I391" s="128"/>
    </row>
    <row r="392" spans="1:9" s="74" customFormat="1" hidden="1" x14ac:dyDescent="0.2">
      <c r="A392" s="74">
        <v>387</v>
      </c>
      <c r="C392" s="141" t="s">
        <v>359</v>
      </c>
      <c r="E392" s="86"/>
      <c r="F392" s="72" t="s">
        <v>360</v>
      </c>
      <c r="G392" s="78" t="s">
        <v>219</v>
      </c>
      <c r="H392" s="72" t="s">
        <v>13</v>
      </c>
      <c r="I392" s="128"/>
    </row>
    <row r="393" spans="1:9" s="74" customFormat="1" hidden="1" x14ac:dyDescent="0.2">
      <c r="A393" s="74">
        <v>388</v>
      </c>
      <c r="C393" s="141" t="s">
        <v>361</v>
      </c>
      <c r="E393" s="86"/>
      <c r="F393" s="72" t="s">
        <v>362</v>
      </c>
      <c r="G393" s="78" t="s">
        <v>219</v>
      </c>
      <c r="H393" s="72" t="s">
        <v>13</v>
      </c>
      <c r="I393" s="128"/>
    </row>
    <row r="394" spans="1:9" s="74" customFormat="1" hidden="1" x14ac:dyDescent="0.2">
      <c r="A394" s="74">
        <v>389</v>
      </c>
      <c r="C394" s="146" t="s">
        <v>363</v>
      </c>
      <c r="E394" s="86"/>
      <c r="F394" s="72" t="s">
        <v>364</v>
      </c>
      <c r="G394" s="78" t="s">
        <v>219</v>
      </c>
      <c r="H394" s="72" t="s">
        <v>13</v>
      </c>
      <c r="I394" s="128"/>
    </row>
    <row r="395" spans="1:9" s="74" customFormat="1" hidden="1" x14ac:dyDescent="0.2">
      <c r="A395" s="74">
        <v>390</v>
      </c>
      <c r="C395" s="146" t="s">
        <v>365</v>
      </c>
      <c r="D395" s="146"/>
      <c r="E395" s="86"/>
      <c r="F395" s="72" t="s">
        <v>435</v>
      </c>
      <c r="G395" s="78" t="s">
        <v>219</v>
      </c>
      <c r="H395" s="72" t="s">
        <v>13</v>
      </c>
      <c r="I395" s="128"/>
    </row>
    <row r="396" spans="1:9" s="74" customFormat="1" x14ac:dyDescent="0.2">
      <c r="A396" s="74">
        <v>391</v>
      </c>
      <c r="C396" s="149" t="s">
        <v>367</v>
      </c>
      <c r="E396" s="86"/>
      <c r="F396" s="72"/>
      <c r="G396" s="78" t="s">
        <v>219</v>
      </c>
      <c r="H396" s="72" t="s">
        <v>13</v>
      </c>
      <c r="I396" s="156">
        <f>I334+Investitionskonzept!O21</f>
        <v>0</v>
      </c>
    </row>
    <row r="397" spans="1:9" s="74" customFormat="1" x14ac:dyDescent="0.2">
      <c r="A397" s="74">
        <v>392</v>
      </c>
      <c r="C397" s="149"/>
      <c r="E397" s="86"/>
      <c r="F397" s="72"/>
      <c r="G397" s="72"/>
      <c r="H397" s="72"/>
      <c r="I397" s="73"/>
    </row>
    <row r="398" spans="1:9" x14ac:dyDescent="0.2">
      <c r="A398" s="74">
        <v>393</v>
      </c>
      <c r="B398" s="79" t="s">
        <v>368</v>
      </c>
      <c r="H398" s="72"/>
    </row>
    <row r="399" spans="1:9" s="74" customFormat="1" hidden="1" x14ac:dyDescent="0.2">
      <c r="A399" s="74">
        <v>394</v>
      </c>
      <c r="C399" s="141" t="s">
        <v>369</v>
      </c>
      <c r="E399" s="86"/>
      <c r="F399" s="72" t="s">
        <v>370</v>
      </c>
      <c r="G399" s="78" t="s">
        <v>219</v>
      </c>
      <c r="H399" s="72" t="s">
        <v>13</v>
      </c>
      <c r="I399" s="128"/>
    </row>
    <row r="400" spans="1:9" s="74" customFormat="1" hidden="1" x14ac:dyDescent="0.2">
      <c r="A400" s="74">
        <v>395</v>
      </c>
      <c r="C400" s="146" t="s">
        <v>371</v>
      </c>
      <c r="E400" s="86"/>
      <c r="F400" s="72" t="s">
        <v>372</v>
      </c>
      <c r="G400" s="78" t="s">
        <v>219</v>
      </c>
      <c r="H400" s="72" t="s">
        <v>13</v>
      </c>
      <c r="I400" s="128"/>
    </row>
    <row r="401" spans="1:9" s="74" customFormat="1" hidden="1" x14ac:dyDescent="0.2">
      <c r="A401" s="74">
        <v>396</v>
      </c>
      <c r="C401" s="146" t="s">
        <v>373</v>
      </c>
      <c r="E401" s="86"/>
      <c r="F401" s="72" t="s">
        <v>374</v>
      </c>
      <c r="G401" s="78" t="s">
        <v>219</v>
      </c>
      <c r="H401" s="72" t="s">
        <v>13</v>
      </c>
      <c r="I401" s="128"/>
    </row>
    <row r="402" spans="1:9" s="74" customFormat="1" hidden="1" x14ac:dyDescent="0.2">
      <c r="A402" s="74">
        <v>397</v>
      </c>
      <c r="C402" s="146" t="s">
        <v>375</v>
      </c>
      <c r="E402" s="86"/>
      <c r="F402" s="72" t="s">
        <v>376</v>
      </c>
      <c r="G402" s="78" t="s">
        <v>219</v>
      </c>
      <c r="H402" s="72" t="s">
        <v>13</v>
      </c>
      <c r="I402" s="128"/>
    </row>
    <row r="403" spans="1:9" s="74" customFormat="1" hidden="1" x14ac:dyDescent="0.2">
      <c r="A403" s="74">
        <v>398</v>
      </c>
      <c r="C403" s="147" t="s">
        <v>377</v>
      </c>
      <c r="E403" s="86"/>
      <c r="F403" s="72" t="s">
        <v>378</v>
      </c>
      <c r="G403" s="78" t="s">
        <v>219</v>
      </c>
      <c r="H403" s="72" t="s">
        <v>13</v>
      </c>
      <c r="I403" s="128"/>
    </row>
    <row r="404" spans="1:9" s="74" customFormat="1" hidden="1" x14ac:dyDescent="0.2">
      <c r="A404" s="74">
        <v>399</v>
      </c>
      <c r="C404" s="146" t="s">
        <v>379</v>
      </c>
      <c r="E404" s="86"/>
      <c r="F404" s="72" t="s">
        <v>380</v>
      </c>
      <c r="G404" s="78" t="s">
        <v>219</v>
      </c>
      <c r="H404" s="72" t="s">
        <v>13</v>
      </c>
      <c r="I404" s="128"/>
    </row>
    <row r="405" spans="1:9" s="74" customFormat="1" hidden="1" x14ac:dyDescent="0.2">
      <c r="A405" s="74">
        <v>400</v>
      </c>
      <c r="C405" s="146" t="s">
        <v>381</v>
      </c>
      <c r="E405" s="86"/>
      <c r="F405" s="72" t="s">
        <v>382</v>
      </c>
      <c r="G405" s="78" t="s">
        <v>219</v>
      </c>
      <c r="H405" s="72" t="s">
        <v>13</v>
      </c>
      <c r="I405" s="128"/>
    </row>
    <row r="406" spans="1:9" s="74" customFormat="1" hidden="1" x14ac:dyDescent="0.2">
      <c r="A406" s="74">
        <v>401</v>
      </c>
      <c r="C406" s="141" t="s">
        <v>383</v>
      </c>
      <c r="E406" s="86"/>
      <c r="F406" s="72" t="s">
        <v>384</v>
      </c>
      <c r="G406" s="78" t="s">
        <v>219</v>
      </c>
      <c r="H406" s="72" t="s">
        <v>13</v>
      </c>
      <c r="I406" s="128"/>
    </row>
    <row r="407" spans="1:9" s="74" customFormat="1" hidden="1" x14ac:dyDescent="0.2">
      <c r="A407" s="74">
        <v>402</v>
      </c>
      <c r="C407" s="147" t="s">
        <v>385</v>
      </c>
      <c r="E407" s="86"/>
      <c r="F407" s="72" t="s">
        <v>386</v>
      </c>
      <c r="G407" s="78" t="s">
        <v>219</v>
      </c>
      <c r="H407" s="72" t="s">
        <v>13</v>
      </c>
      <c r="I407" s="128"/>
    </row>
    <row r="408" spans="1:9" s="74" customFormat="1" x14ac:dyDescent="0.2">
      <c r="A408" s="74">
        <v>403</v>
      </c>
      <c r="C408" s="141" t="s">
        <v>387</v>
      </c>
      <c r="E408" s="86"/>
      <c r="F408" s="72" t="s">
        <v>388</v>
      </c>
      <c r="G408" s="78" t="s">
        <v>219</v>
      </c>
      <c r="H408" s="72" t="s">
        <v>13</v>
      </c>
      <c r="I408" s="156">
        <f>I346+Investitionskonzept!O26+Investitionskonzept!O24</f>
        <v>0</v>
      </c>
    </row>
    <row r="409" spans="1:9" s="74" customFormat="1" hidden="1" x14ac:dyDescent="0.2">
      <c r="A409" s="74">
        <v>404</v>
      </c>
      <c r="C409" s="147" t="s">
        <v>389</v>
      </c>
      <c r="E409" s="86"/>
      <c r="F409" s="72" t="s">
        <v>390</v>
      </c>
      <c r="G409" s="78" t="s">
        <v>219</v>
      </c>
      <c r="H409" s="72" t="s">
        <v>13</v>
      </c>
      <c r="I409" s="128"/>
    </row>
    <row r="410" spans="1:9" s="74" customFormat="1" hidden="1" x14ac:dyDescent="0.2">
      <c r="A410" s="74">
        <v>405</v>
      </c>
      <c r="C410" s="147" t="s">
        <v>391</v>
      </c>
      <c r="E410" s="86"/>
      <c r="F410" s="72" t="s">
        <v>392</v>
      </c>
      <c r="G410" s="78" t="s">
        <v>219</v>
      </c>
      <c r="H410" s="72" t="s">
        <v>13</v>
      </c>
      <c r="I410" s="128"/>
    </row>
    <row r="411" spans="1:9" s="74" customFormat="1" hidden="1" x14ac:dyDescent="0.2">
      <c r="A411" s="74">
        <v>406</v>
      </c>
      <c r="C411" s="141" t="s">
        <v>393</v>
      </c>
      <c r="E411" s="86"/>
      <c r="F411" s="72" t="s">
        <v>394</v>
      </c>
      <c r="G411" s="78" t="s">
        <v>219</v>
      </c>
      <c r="H411" s="72" t="s">
        <v>13</v>
      </c>
      <c r="I411" s="128"/>
    </row>
    <row r="412" spans="1:9" s="74" customFormat="1" hidden="1" x14ac:dyDescent="0.2">
      <c r="A412" s="74">
        <v>407</v>
      </c>
      <c r="C412" s="147" t="s">
        <v>395</v>
      </c>
      <c r="E412" s="86"/>
      <c r="F412" s="72" t="s">
        <v>396</v>
      </c>
      <c r="G412" s="78" t="s">
        <v>219</v>
      </c>
      <c r="H412" s="72" t="s">
        <v>13</v>
      </c>
      <c r="I412" s="128"/>
    </row>
    <row r="413" spans="1:9" s="74" customFormat="1" x14ac:dyDescent="0.2">
      <c r="A413" s="74">
        <v>408</v>
      </c>
      <c r="C413" s="149" t="s">
        <v>397</v>
      </c>
      <c r="E413" s="86"/>
      <c r="F413" s="72"/>
      <c r="G413" s="78" t="s">
        <v>219</v>
      </c>
      <c r="H413" s="72" t="s">
        <v>13</v>
      </c>
      <c r="I413" s="156">
        <f>I396-I421</f>
        <v>0</v>
      </c>
    </row>
    <row r="414" spans="1:9" s="74" customFormat="1" x14ac:dyDescent="0.2">
      <c r="A414" s="74">
        <v>409</v>
      </c>
      <c r="C414" s="149"/>
      <c r="E414" s="86"/>
      <c r="F414" s="72"/>
      <c r="G414" s="78"/>
      <c r="H414" s="72"/>
      <c r="I414" s="73"/>
    </row>
    <row r="415" spans="1:9" hidden="1" x14ac:dyDescent="0.2">
      <c r="A415" s="74">
        <v>410</v>
      </c>
      <c r="B415" s="151" t="s">
        <v>398</v>
      </c>
      <c r="C415" s="152"/>
      <c r="F415" s="71" t="s">
        <v>399</v>
      </c>
      <c r="G415" s="78" t="s">
        <v>219</v>
      </c>
      <c r="H415" s="72" t="s">
        <v>13</v>
      </c>
      <c r="I415" s="128"/>
    </row>
    <row r="416" spans="1:9" hidden="1" x14ac:dyDescent="0.2">
      <c r="A416" s="74">
        <v>411</v>
      </c>
      <c r="B416" s="80" t="s">
        <v>400</v>
      </c>
      <c r="C416" s="152"/>
      <c r="F416" s="71" t="s">
        <v>401</v>
      </c>
      <c r="G416" s="78" t="s">
        <v>219</v>
      </c>
      <c r="H416" s="72" t="s">
        <v>13</v>
      </c>
      <c r="I416" s="128"/>
    </row>
    <row r="417" spans="1:9" s="74" customFormat="1" x14ac:dyDescent="0.2">
      <c r="A417" s="74">
        <v>412</v>
      </c>
      <c r="B417" s="153" t="s">
        <v>416</v>
      </c>
      <c r="C417" s="154"/>
      <c r="E417" s="86"/>
      <c r="F417" s="72" t="s">
        <v>403</v>
      </c>
      <c r="G417" s="78" t="s">
        <v>219</v>
      </c>
      <c r="H417" s="72" t="s">
        <v>13</v>
      </c>
      <c r="I417" s="156">
        <f>I355+Investitionskonzept!O28</f>
        <v>0</v>
      </c>
    </row>
    <row r="418" spans="1:9" hidden="1" x14ac:dyDescent="0.2">
      <c r="A418" s="74">
        <v>413</v>
      </c>
      <c r="B418" s="151" t="s">
        <v>404</v>
      </c>
      <c r="C418" s="152"/>
      <c r="F418" s="71" t="s">
        <v>405</v>
      </c>
      <c r="G418" s="78" t="s">
        <v>219</v>
      </c>
      <c r="H418" s="72" t="s">
        <v>13</v>
      </c>
      <c r="I418" s="156"/>
    </row>
    <row r="419" spans="1:9" hidden="1" x14ac:dyDescent="0.2">
      <c r="A419" s="74">
        <v>414</v>
      </c>
      <c r="B419" s="151" t="s">
        <v>406</v>
      </c>
      <c r="C419" s="106"/>
      <c r="F419" s="71" t="s">
        <v>407</v>
      </c>
      <c r="G419" s="78" t="s">
        <v>219</v>
      </c>
      <c r="H419" s="72" t="s">
        <v>13</v>
      </c>
      <c r="I419" s="156"/>
    </row>
    <row r="420" spans="1:9" hidden="1" x14ac:dyDescent="0.2">
      <c r="A420" s="74">
        <v>415</v>
      </c>
      <c r="B420" s="69" t="s">
        <v>408</v>
      </c>
      <c r="F420" s="71" t="s">
        <v>409</v>
      </c>
      <c r="G420" s="78" t="s">
        <v>219</v>
      </c>
      <c r="H420" s="72" t="s">
        <v>13</v>
      </c>
      <c r="I420" s="156"/>
    </row>
    <row r="421" spans="1:9" x14ac:dyDescent="0.2">
      <c r="A421" s="74">
        <v>416</v>
      </c>
      <c r="B421" s="79" t="s">
        <v>410</v>
      </c>
      <c r="F421" s="71" t="s">
        <v>411</v>
      </c>
      <c r="G421" s="78" t="s">
        <v>219</v>
      </c>
      <c r="H421" s="72" t="s">
        <v>13</v>
      </c>
      <c r="I421" s="156">
        <f>Investitionskonzept!O29</f>
        <v>0</v>
      </c>
    </row>
    <row r="422" spans="1:9" s="74" customFormat="1" x14ac:dyDescent="0.2">
      <c r="A422" s="74">
        <v>417</v>
      </c>
      <c r="B422" s="79" t="s">
        <v>412</v>
      </c>
      <c r="E422" s="86"/>
      <c r="F422" s="72"/>
      <c r="G422" s="78" t="s">
        <v>219</v>
      </c>
      <c r="H422" s="72" t="s">
        <v>13</v>
      </c>
      <c r="I422" s="156">
        <f>I421</f>
        <v>0</v>
      </c>
    </row>
    <row r="423" spans="1:9" x14ac:dyDescent="0.2">
      <c r="A423" s="74">
        <v>418</v>
      </c>
      <c r="B423" s="155" t="s">
        <v>413</v>
      </c>
      <c r="F423" s="72"/>
      <c r="G423" s="78" t="s">
        <v>219</v>
      </c>
      <c r="H423" s="72" t="s">
        <v>13</v>
      </c>
      <c r="I423" s="156">
        <f>I361+I494</f>
        <v>0</v>
      </c>
    </row>
    <row r="424" spans="1:9" hidden="1" x14ac:dyDescent="0.2">
      <c r="A424" s="74">
        <v>419</v>
      </c>
      <c r="B424" s="155" t="s">
        <v>414</v>
      </c>
      <c r="F424" s="72"/>
      <c r="G424" s="78" t="s">
        <v>219</v>
      </c>
      <c r="H424" s="72" t="s">
        <v>13</v>
      </c>
      <c r="I424" s="128"/>
    </row>
    <row r="425" spans="1:9" x14ac:dyDescent="0.2">
      <c r="A425" s="74">
        <v>420</v>
      </c>
      <c r="B425" s="155"/>
      <c r="G425" s="78"/>
      <c r="H425" s="72"/>
    </row>
    <row r="426" spans="1:9" ht="12.75" x14ac:dyDescent="0.2">
      <c r="A426" s="74">
        <v>421</v>
      </c>
      <c r="B426" s="142" t="s">
        <v>436</v>
      </c>
      <c r="G426" s="78"/>
      <c r="H426" s="72"/>
    </row>
    <row r="427" spans="1:9" s="74" customFormat="1" hidden="1" x14ac:dyDescent="0.2">
      <c r="A427" s="74">
        <v>422</v>
      </c>
      <c r="C427" s="74" t="s">
        <v>418</v>
      </c>
      <c r="E427" s="86"/>
      <c r="F427" s="72" t="s">
        <v>419</v>
      </c>
      <c r="G427" s="78" t="s">
        <v>219</v>
      </c>
      <c r="H427" s="72" t="s">
        <v>13</v>
      </c>
      <c r="I427" s="128"/>
    </row>
    <row r="428" spans="1:9" s="74" customFormat="1" x14ac:dyDescent="0.2">
      <c r="A428" s="74">
        <v>423</v>
      </c>
      <c r="C428" s="74" t="s">
        <v>420</v>
      </c>
      <c r="E428" s="86"/>
      <c r="F428" s="72" t="s">
        <v>421</v>
      </c>
      <c r="G428" s="78" t="s">
        <v>219</v>
      </c>
      <c r="H428" s="72" t="s">
        <v>13</v>
      </c>
      <c r="I428" s="156">
        <f>I366+I494</f>
        <v>0</v>
      </c>
    </row>
    <row r="429" spans="1:9" s="74" customFormat="1" hidden="1" x14ac:dyDescent="0.2">
      <c r="A429" s="74">
        <v>424</v>
      </c>
      <c r="C429" s="74" t="s">
        <v>422</v>
      </c>
      <c r="E429" s="86"/>
      <c r="F429" s="72" t="s">
        <v>423</v>
      </c>
      <c r="G429" s="78" t="s">
        <v>219</v>
      </c>
      <c r="H429" s="72" t="s">
        <v>13</v>
      </c>
      <c r="I429" s="156"/>
    </row>
    <row r="430" spans="1:9" s="74" customFormat="1" hidden="1" x14ac:dyDescent="0.2">
      <c r="A430" s="74">
        <v>425</v>
      </c>
      <c r="C430" s="74" t="s">
        <v>424</v>
      </c>
      <c r="E430" s="86"/>
      <c r="F430" s="72" t="s">
        <v>425</v>
      </c>
      <c r="G430" s="78" t="s">
        <v>219</v>
      </c>
      <c r="H430" s="72" t="s">
        <v>13</v>
      </c>
      <c r="I430" s="156"/>
    </row>
    <row r="431" spans="1:9" s="74" customFormat="1" x14ac:dyDescent="0.2">
      <c r="A431" s="74">
        <v>426</v>
      </c>
      <c r="C431" s="74" t="s">
        <v>426</v>
      </c>
      <c r="E431" s="86"/>
      <c r="F431" s="72" t="s">
        <v>427</v>
      </c>
      <c r="G431" s="78" t="s">
        <v>219</v>
      </c>
      <c r="H431" s="72" t="s">
        <v>13</v>
      </c>
      <c r="I431" s="156">
        <f>I369+Investitionskonzept!F65</f>
        <v>0</v>
      </c>
    </row>
    <row r="432" spans="1:9" s="74" customFormat="1" hidden="1" x14ac:dyDescent="0.2">
      <c r="A432" s="74">
        <v>427</v>
      </c>
      <c r="C432" s="146" t="s">
        <v>428</v>
      </c>
      <c r="E432" s="86"/>
      <c r="F432" s="72" t="s">
        <v>429</v>
      </c>
      <c r="G432" s="78" t="s">
        <v>219</v>
      </c>
      <c r="H432" s="72" t="s">
        <v>13</v>
      </c>
      <c r="I432" s="128"/>
    </row>
    <row r="433" spans="1:9" s="74" customFormat="1" hidden="1" x14ac:dyDescent="0.2">
      <c r="A433" s="74">
        <v>428</v>
      </c>
      <c r="E433" s="86"/>
      <c r="F433" s="72"/>
      <c r="G433" s="72"/>
      <c r="H433" s="72"/>
      <c r="I433" s="73"/>
    </row>
    <row r="434" spans="1:9" x14ac:dyDescent="0.2">
      <c r="A434" s="74">
        <v>429</v>
      </c>
    </row>
    <row r="435" spans="1:9" ht="15.75" x14ac:dyDescent="0.25">
      <c r="A435" s="74">
        <v>430</v>
      </c>
      <c r="B435" s="115" t="s">
        <v>437</v>
      </c>
    </row>
    <row r="436" spans="1:9" x14ac:dyDescent="0.2">
      <c r="A436" s="74">
        <v>431</v>
      </c>
    </row>
    <row r="437" spans="1:9" s="74" customFormat="1" ht="11.25" x14ac:dyDescent="0.2">
      <c r="A437" s="74">
        <v>432</v>
      </c>
      <c r="B437" s="74" t="s">
        <v>438</v>
      </c>
      <c r="E437" s="86"/>
      <c r="F437" s="72"/>
    </row>
    <row r="438" spans="1:9" s="74" customFormat="1" x14ac:dyDescent="0.2">
      <c r="A438" s="74">
        <v>433</v>
      </c>
      <c r="B438" s="120" t="s">
        <v>184</v>
      </c>
      <c r="C438" s="74" t="s">
        <v>580</v>
      </c>
      <c r="E438" s="86"/>
      <c r="F438" s="72"/>
      <c r="H438" s="72" t="s">
        <v>13</v>
      </c>
      <c r="I438" s="92"/>
    </row>
    <row r="439" spans="1:9" s="74" customFormat="1" x14ac:dyDescent="0.2">
      <c r="A439" s="74">
        <v>434</v>
      </c>
      <c r="B439" s="120" t="s">
        <v>184</v>
      </c>
      <c r="C439" s="74" t="s">
        <v>291</v>
      </c>
      <c r="E439" s="86"/>
      <c r="F439" s="72"/>
      <c r="H439" s="72" t="s">
        <v>13</v>
      </c>
      <c r="I439" s="92"/>
    </row>
    <row r="440" spans="1:9" s="74" customFormat="1" x14ac:dyDescent="0.2">
      <c r="A440" s="74">
        <v>435</v>
      </c>
      <c r="B440" s="120" t="s">
        <v>184</v>
      </c>
      <c r="E440" s="86"/>
      <c r="F440" s="72"/>
      <c r="H440" s="72" t="s">
        <v>13</v>
      </c>
      <c r="I440" s="92"/>
    </row>
    <row r="441" spans="1:9" s="74" customFormat="1" x14ac:dyDescent="0.2">
      <c r="A441" s="74">
        <v>436</v>
      </c>
      <c r="B441" s="120" t="s">
        <v>184</v>
      </c>
      <c r="E441" s="86"/>
      <c r="F441" s="72"/>
      <c r="H441" s="72" t="s">
        <v>13</v>
      </c>
      <c r="I441" s="92"/>
    </row>
    <row r="442" spans="1:9" s="74" customFormat="1" x14ac:dyDescent="0.2">
      <c r="A442" s="74">
        <v>437</v>
      </c>
      <c r="B442" s="120" t="s">
        <v>184</v>
      </c>
      <c r="E442" s="86"/>
      <c r="F442" s="72"/>
      <c r="H442" s="72" t="s">
        <v>13</v>
      </c>
      <c r="I442" s="92"/>
    </row>
    <row r="443" spans="1:9" s="74" customFormat="1" x14ac:dyDescent="0.2">
      <c r="A443" s="74">
        <v>438</v>
      </c>
      <c r="B443" s="120" t="s">
        <v>184</v>
      </c>
      <c r="E443" s="86"/>
      <c r="F443" s="72"/>
      <c r="H443" s="72" t="s">
        <v>13</v>
      </c>
      <c r="I443" s="92"/>
    </row>
    <row r="444" spans="1:9" s="74" customFormat="1" x14ac:dyDescent="0.2">
      <c r="A444" s="74">
        <v>439</v>
      </c>
      <c r="B444" s="120" t="s">
        <v>184</v>
      </c>
      <c r="E444" s="86"/>
      <c r="F444" s="72"/>
      <c r="H444" s="72" t="s">
        <v>13</v>
      </c>
      <c r="I444" s="92"/>
    </row>
    <row r="445" spans="1:9" s="74" customFormat="1" x14ac:dyDescent="0.2">
      <c r="A445" s="74">
        <v>440</v>
      </c>
      <c r="B445" s="120" t="s">
        <v>184</v>
      </c>
      <c r="E445" s="86"/>
      <c r="F445" s="72"/>
      <c r="H445" s="72" t="s">
        <v>13</v>
      </c>
      <c r="I445" s="92"/>
    </row>
    <row r="446" spans="1:9" s="74" customFormat="1" x14ac:dyDescent="0.2">
      <c r="A446" s="74">
        <v>441</v>
      </c>
      <c r="B446" s="120" t="s">
        <v>184</v>
      </c>
      <c r="E446" s="86"/>
      <c r="F446" s="72"/>
      <c r="H446" s="72" t="s">
        <v>13</v>
      </c>
      <c r="I446" s="92"/>
    </row>
    <row r="447" spans="1:9" s="74" customFormat="1" x14ac:dyDescent="0.2">
      <c r="A447" s="74">
        <v>442</v>
      </c>
      <c r="B447" s="120" t="s">
        <v>184</v>
      </c>
      <c r="E447" s="86"/>
      <c r="F447" s="72"/>
      <c r="H447" s="72" t="s">
        <v>13</v>
      </c>
      <c r="I447" s="92"/>
    </row>
    <row r="448" spans="1:9" s="74" customFormat="1" x14ac:dyDescent="0.2">
      <c r="A448" s="74">
        <v>443</v>
      </c>
      <c r="B448" s="120" t="s">
        <v>184</v>
      </c>
      <c r="E448" s="86"/>
      <c r="F448" s="72"/>
      <c r="H448" s="72" t="s">
        <v>13</v>
      </c>
      <c r="I448" s="92"/>
    </row>
    <row r="449" spans="1:9" s="74" customFormat="1" x14ac:dyDescent="0.2">
      <c r="A449" s="74">
        <v>444</v>
      </c>
      <c r="B449" s="120" t="s">
        <v>184</v>
      </c>
      <c r="E449" s="86"/>
      <c r="F449" s="72"/>
      <c r="H449" s="72" t="s">
        <v>13</v>
      </c>
      <c r="I449" s="92"/>
    </row>
    <row r="450" spans="1:9" s="74" customFormat="1" x14ac:dyDescent="0.2">
      <c r="A450" s="74">
        <v>445</v>
      </c>
      <c r="B450" s="120" t="s">
        <v>184</v>
      </c>
      <c r="E450" s="86"/>
      <c r="F450" s="72"/>
      <c r="H450" s="72" t="s">
        <v>13</v>
      </c>
      <c r="I450" s="92"/>
    </row>
    <row r="451" spans="1:9" s="74" customFormat="1" x14ac:dyDescent="0.2">
      <c r="A451" s="74">
        <v>446</v>
      </c>
      <c r="B451" s="120" t="s">
        <v>184</v>
      </c>
      <c r="C451" s="74" t="s">
        <v>138</v>
      </c>
      <c r="E451" s="86"/>
      <c r="F451" s="72"/>
      <c r="H451" s="72" t="s">
        <v>13</v>
      </c>
      <c r="I451" s="92"/>
    </row>
    <row r="452" spans="1:9" s="74" customFormat="1" x14ac:dyDescent="0.2">
      <c r="A452" s="74">
        <v>447</v>
      </c>
      <c r="E452" s="86"/>
      <c r="F452" s="72"/>
      <c r="H452" s="72" t="s">
        <v>13</v>
      </c>
      <c r="I452" s="92"/>
    </row>
    <row r="453" spans="1:9" s="74" customFormat="1" ht="11.25" x14ac:dyDescent="0.2">
      <c r="A453" s="74">
        <v>448</v>
      </c>
      <c r="B453" s="74" t="s">
        <v>439</v>
      </c>
      <c r="E453" s="86"/>
      <c r="F453" s="72"/>
    </row>
    <row r="454" spans="1:9" s="74" customFormat="1" x14ac:dyDescent="0.2">
      <c r="A454" s="74">
        <v>449</v>
      </c>
      <c r="B454" s="120" t="s">
        <v>184</v>
      </c>
      <c r="C454" s="74" t="s">
        <v>581</v>
      </c>
      <c r="E454" s="86"/>
      <c r="F454" s="72"/>
      <c r="H454" s="72" t="s">
        <v>13</v>
      </c>
      <c r="I454" s="92"/>
    </row>
    <row r="455" spans="1:9" s="74" customFormat="1" x14ac:dyDescent="0.2">
      <c r="A455" s="74">
        <v>450</v>
      </c>
      <c r="B455" s="120" t="s">
        <v>184</v>
      </c>
      <c r="C455" s="74" t="s">
        <v>582</v>
      </c>
      <c r="E455" s="86"/>
      <c r="F455" s="72"/>
      <c r="H455" s="72" t="s">
        <v>13</v>
      </c>
      <c r="I455" s="92"/>
    </row>
    <row r="456" spans="1:9" s="74" customFormat="1" x14ac:dyDescent="0.2">
      <c r="A456" s="74">
        <v>451</v>
      </c>
      <c r="B456" s="120" t="s">
        <v>184</v>
      </c>
      <c r="C456" s="74" t="s">
        <v>583</v>
      </c>
      <c r="E456" s="86"/>
      <c r="F456" s="72"/>
      <c r="H456" s="72" t="s">
        <v>13</v>
      </c>
      <c r="I456" s="92"/>
    </row>
    <row r="457" spans="1:9" s="74" customFormat="1" x14ac:dyDescent="0.2">
      <c r="A457" s="74">
        <v>452</v>
      </c>
      <c r="B457" s="120" t="s">
        <v>184</v>
      </c>
      <c r="E457" s="86"/>
      <c r="F457" s="72"/>
      <c r="H457" s="72" t="s">
        <v>13</v>
      </c>
      <c r="I457" s="92"/>
    </row>
    <row r="458" spans="1:9" s="74" customFormat="1" hidden="1" x14ac:dyDescent="0.2">
      <c r="A458" s="74">
        <v>453</v>
      </c>
      <c r="B458" s="120" t="s">
        <v>184</v>
      </c>
      <c r="C458" s="74" t="s">
        <v>440</v>
      </c>
      <c r="E458" s="86"/>
      <c r="F458" s="72"/>
      <c r="H458" s="72" t="s">
        <v>13</v>
      </c>
      <c r="I458" s="128"/>
    </row>
    <row r="459" spans="1:9" s="74" customFormat="1" hidden="1" x14ac:dyDescent="0.2">
      <c r="A459" s="74">
        <v>454</v>
      </c>
      <c r="B459" s="120" t="s">
        <v>184</v>
      </c>
      <c r="C459" s="74" t="s">
        <v>441</v>
      </c>
      <c r="E459" s="86"/>
      <c r="F459" s="72"/>
      <c r="H459" s="72" t="s">
        <v>13</v>
      </c>
      <c r="I459" s="128"/>
    </row>
    <row r="460" spans="1:9" s="74" customFormat="1" hidden="1" x14ac:dyDescent="0.2">
      <c r="A460" s="74">
        <v>455</v>
      </c>
      <c r="B460" s="120" t="s">
        <v>184</v>
      </c>
      <c r="C460" s="74" t="s">
        <v>138</v>
      </c>
      <c r="E460" s="86"/>
      <c r="F460" s="72"/>
      <c r="H460" s="72" t="s">
        <v>13</v>
      </c>
      <c r="I460" s="128"/>
    </row>
    <row r="461" spans="1:9" s="74" customFormat="1" ht="11.25" hidden="1" x14ac:dyDescent="0.2">
      <c r="A461" s="74">
        <v>456</v>
      </c>
      <c r="B461" s="74" t="s">
        <v>442</v>
      </c>
      <c r="E461" s="86"/>
      <c r="F461" s="72"/>
    </row>
    <row r="462" spans="1:9" s="74" customFormat="1" hidden="1" x14ac:dyDescent="0.2">
      <c r="A462" s="74">
        <v>457</v>
      </c>
      <c r="B462" s="120" t="s">
        <v>184</v>
      </c>
      <c r="C462" s="74" t="s">
        <v>443</v>
      </c>
      <c r="E462" s="86"/>
      <c r="F462" s="72"/>
      <c r="H462" s="72" t="s">
        <v>13</v>
      </c>
      <c r="I462" s="128"/>
    </row>
    <row r="463" spans="1:9" s="74" customFormat="1" hidden="1" x14ac:dyDescent="0.2">
      <c r="A463" s="74">
        <v>458</v>
      </c>
      <c r="B463" s="120" t="s">
        <v>184</v>
      </c>
      <c r="C463" s="74" t="s">
        <v>444</v>
      </c>
      <c r="E463" s="86"/>
      <c r="F463" s="72"/>
      <c r="H463" s="72" t="s">
        <v>13</v>
      </c>
      <c r="I463" s="128"/>
    </row>
    <row r="464" spans="1:9" s="74" customFormat="1" hidden="1" x14ac:dyDescent="0.2">
      <c r="A464" s="74">
        <v>459</v>
      </c>
      <c r="B464" s="120" t="s">
        <v>184</v>
      </c>
      <c r="C464" s="74" t="s">
        <v>445</v>
      </c>
      <c r="E464" s="86"/>
      <c r="F464" s="72"/>
      <c r="H464" s="72" t="s">
        <v>13</v>
      </c>
      <c r="I464" s="128"/>
    </row>
    <row r="465" spans="1:9" s="74" customFormat="1" hidden="1" x14ac:dyDescent="0.2">
      <c r="A465" s="74">
        <v>460</v>
      </c>
      <c r="B465" s="120" t="s">
        <v>184</v>
      </c>
      <c r="C465" s="74" t="s">
        <v>446</v>
      </c>
      <c r="E465" s="86"/>
      <c r="F465" s="72"/>
      <c r="H465" s="72" t="s">
        <v>13</v>
      </c>
      <c r="I465" s="128"/>
    </row>
    <row r="466" spans="1:9" s="74" customFormat="1" hidden="1" x14ac:dyDescent="0.2">
      <c r="A466" s="74">
        <v>461</v>
      </c>
      <c r="B466" s="120" t="s">
        <v>184</v>
      </c>
      <c r="C466" s="74" t="s">
        <v>138</v>
      </c>
      <c r="E466" s="86"/>
      <c r="F466" s="72"/>
      <c r="H466" s="72" t="s">
        <v>13</v>
      </c>
      <c r="I466" s="128"/>
    </row>
    <row r="467" spans="1:9" s="74" customFormat="1" hidden="1" x14ac:dyDescent="0.2">
      <c r="A467" s="74">
        <v>462</v>
      </c>
      <c r="B467" s="74" t="s">
        <v>447</v>
      </c>
      <c r="E467" s="86"/>
      <c r="F467" s="72"/>
      <c r="H467" s="72" t="s">
        <v>13</v>
      </c>
      <c r="I467" s="128"/>
    </row>
    <row r="468" spans="1:9" s="74" customFormat="1" ht="11.25" hidden="1" x14ac:dyDescent="0.2">
      <c r="A468" s="74">
        <v>463</v>
      </c>
      <c r="B468" s="74" t="s">
        <v>188</v>
      </c>
      <c r="E468" s="86"/>
      <c r="F468" s="72"/>
    </row>
    <row r="469" spans="1:9" s="74" customFormat="1" hidden="1" x14ac:dyDescent="0.2">
      <c r="A469" s="74">
        <v>464</v>
      </c>
      <c r="B469" s="120" t="s">
        <v>184</v>
      </c>
      <c r="C469" s="74" t="s">
        <v>291</v>
      </c>
      <c r="E469" s="86"/>
      <c r="F469" s="72"/>
      <c r="H469" s="72" t="s">
        <v>13</v>
      </c>
      <c r="I469" s="128"/>
    </row>
    <row r="470" spans="1:9" s="74" customFormat="1" hidden="1" x14ac:dyDescent="0.2">
      <c r="A470" s="74">
        <v>465</v>
      </c>
      <c r="B470" s="120" t="s">
        <v>184</v>
      </c>
      <c r="C470" s="74" t="s">
        <v>293</v>
      </c>
      <c r="E470" s="86"/>
      <c r="F470" s="72"/>
      <c r="H470" s="72" t="s">
        <v>13</v>
      </c>
      <c r="I470" s="128"/>
    </row>
    <row r="471" spans="1:9" s="74" customFormat="1" hidden="1" x14ac:dyDescent="0.2">
      <c r="A471" s="74">
        <v>466</v>
      </c>
      <c r="B471" s="120" t="s">
        <v>184</v>
      </c>
      <c r="C471" s="74" t="s">
        <v>448</v>
      </c>
      <c r="E471" s="86"/>
      <c r="F471" s="72"/>
      <c r="H471" s="72" t="s">
        <v>13</v>
      </c>
      <c r="I471" s="128"/>
    </row>
    <row r="472" spans="1:9" s="74" customFormat="1" hidden="1" x14ac:dyDescent="0.2">
      <c r="A472" s="74">
        <v>467</v>
      </c>
      <c r="B472" s="120" t="s">
        <v>184</v>
      </c>
      <c r="C472" s="74" t="s">
        <v>449</v>
      </c>
      <c r="E472" s="86"/>
      <c r="F472" s="72"/>
      <c r="H472" s="72" t="s">
        <v>13</v>
      </c>
      <c r="I472" s="128"/>
    </row>
    <row r="473" spans="1:9" s="74" customFormat="1" hidden="1" x14ac:dyDescent="0.2">
      <c r="A473" s="74">
        <v>468</v>
      </c>
      <c r="B473" s="120" t="s">
        <v>184</v>
      </c>
      <c r="C473" s="74" t="s">
        <v>450</v>
      </c>
      <c r="E473" s="86"/>
      <c r="F473" s="72"/>
      <c r="H473" s="72" t="s">
        <v>13</v>
      </c>
      <c r="I473" s="128"/>
    </row>
    <row r="474" spans="1:9" s="74" customFormat="1" hidden="1" x14ac:dyDescent="0.2">
      <c r="A474" s="74">
        <v>469</v>
      </c>
      <c r="B474" s="120" t="s">
        <v>184</v>
      </c>
      <c r="C474" s="74" t="s">
        <v>138</v>
      </c>
      <c r="E474" s="86"/>
      <c r="F474" s="72"/>
      <c r="H474" s="72" t="s">
        <v>13</v>
      </c>
      <c r="I474" s="128"/>
    </row>
    <row r="475" spans="1:9" s="74" customFormat="1" hidden="1" x14ac:dyDescent="0.2">
      <c r="A475" s="74">
        <v>470</v>
      </c>
      <c r="B475" s="74" t="s">
        <v>451</v>
      </c>
      <c r="E475" s="86"/>
      <c r="F475" s="72"/>
      <c r="H475" s="72" t="s">
        <v>13</v>
      </c>
      <c r="I475" s="128"/>
    </row>
    <row r="476" spans="1:9" s="74" customFormat="1" hidden="1" x14ac:dyDescent="0.2">
      <c r="A476" s="74">
        <v>471</v>
      </c>
      <c r="B476" s="74" t="s">
        <v>452</v>
      </c>
      <c r="E476" s="86"/>
      <c r="F476" s="72"/>
      <c r="H476" s="72" t="s">
        <v>13</v>
      </c>
      <c r="I476" s="128"/>
    </row>
    <row r="477" spans="1:9" s="74" customFormat="1" hidden="1" x14ac:dyDescent="0.2">
      <c r="A477" s="74">
        <v>472</v>
      </c>
      <c r="B477" s="74" t="s">
        <v>453</v>
      </c>
      <c r="E477" s="86"/>
      <c r="F477" s="72"/>
      <c r="H477" s="72" t="s">
        <v>13</v>
      </c>
      <c r="I477" s="128"/>
    </row>
    <row r="478" spans="1:9" s="74" customFormat="1" hidden="1" x14ac:dyDescent="0.2">
      <c r="A478" s="74">
        <v>473</v>
      </c>
      <c r="B478" s="74" t="s">
        <v>454</v>
      </c>
      <c r="E478" s="86"/>
      <c r="F478" s="72"/>
      <c r="H478" s="72" t="s">
        <v>13</v>
      </c>
      <c r="I478" s="128"/>
    </row>
    <row r="479" spans="1:9" s="74" customFormat="1" hidden="1" x14ac:dyDescent="0.2">
      <c r="A479" s="74">
        <v>474</v>
      </c>
      <c r="B479" s="74" t="s">
        <v>455</v>
      </c>
      <c r="E479" s="86"/>
      <c r="F479" s="72"/>
      <c r="H479" s="72" t="s">
        <v>13</v>
      </c>
      <c r="I479" s="128"/>
    </row>
    <row r="480" spans="1:9" s="74" customFormat="1" x14ac:dyDescent="0.2">
      <c r="A480" s="74">
        <v>475</v>
      </c>
      <c r="B480" s="74" t="s">
        <v>456</v>
      </c>
      <c r="E480" s="86"/>
      <c r="F480" s="72"/>
      <c r="H480" s="72" t="s">
        <v>13</v>
      </c>
      <c r="I480" s="156">
        <f>Investitionskonzept!M44</f>
        <v>0</v>
      </c>
    </row>
    <row r="481" spans="1:9" s="74" customFormat="1" x14ac:dyDescent="0.2">
      <c r="A481" s="74">
        <v>476</v>
      </c>
      <c r="B481" s="74" t="s">
        <v>457</v>
      </c>
      <c r="E481" s="86"/>
      <c r="F481" s="72"/>
      <c r="H481" s="72" t="s">
        <v>13</v>
      </c>
      <c r="I481" s="156">
        <f>Investitionskonzept!G43+Investitionskonzept!G55</f>
        <v>0</v>
      </c>
    </row>
    <row r="482" spans="1:9" s="74" customFormat="1" x14ac:dyDescent="0.2">
      <c r="A482" s="74">
        <v>477</v>
      </c>
      <c r="E482" s="86"/>
      <c r="F482" s="72"/>
      <c r="H482" s="72"/>
      <c r="I482" s="109"/>
    </row>
    <row r="483" spans="1:9" ht="15.75" x14ac:dyDescent="0.25">
      <c r="A483" s="74">
        <v>478</v>
      </c>
      <c r="B483" s="115" t="s">
        <v>458</v>
      </c>
      <c r="G483" s="69"/>
      <c r="H483" s="72"/>
    </row>
    <row r="484" spans="1:9" ht="15.75" x14ac:dyDescent="0.25">
      <c r="A484" s="74">
        <v>479</v>
      </c>
      <c r="B484" s="115"/>
      <c r="G484" s="69"/>
      <c r="H484" s="72"/>
    </row>
    <row r="485" spans="1:9" ht="12.75" x14ac:dyDescent="0.2">
      <c r="A485" s="74">
        <v>480</v>
      </c>
      <c r="B485" s="79" t="s">
        <v>459</v>
      </c>
      <c r="C485" s="143"/>
      <c r="G485" s="69"/>
      <c r="H485" s="72"/>
    </row>
    <row r="486" spans="1:9" x14ac:dyDescent="0.2">
      <c r="A486" s="74">
        <v>481</v>
      </c>
      <c r="C486" s="74" t="s">
        <v>49</v>
      </c>
      <c r="G486" s="69"/>
      <c r="H486" s="72" t="s">
        <v>13</v>
      </c>
      <c r="I486" s="156">
        <f>Investitionskonzept!F62</f>
        <v>0</v>
      </c>
    </row>
    <row r="487" spans="1:9" hidden="1" x14ac:dyDescent="0.2">
      <c r="A487" s="74">
        <v>482</v>
      </c>
      <c r="C487" s="74" t="s">
        <v>460</v>
      </c>
      <c r="G487" s="69"/>
      <c r="H487" s="72" t="s">
        <v>13</v>
      </c>
      <c r="I487" s="128"/>
    </row>
    <row r="488" spans="1:9" x14ac:dyDescent="0.2">
      <c r="A488" s="74">
        <v>483</v>
      </c>
      <c r="G488" s="69"/>
      <c r="H488" s="72"/>
      <c r="I488" s="69"/>
    </row>
    <row r="489" spans="1:9" ht="12.75" x14ac:dyDescent="0.2">
      <c r="A489" s="74">
        <v>484</v>
      </c>
      <c r="B489" s="79" t="s">
        <v>461</v>
      </c>
      <c r="C489" s="143"/>
      <c r="G489" s="69"/>
      <c r="H489" s="72"/>
      <c r="I489" s="69"/>
    </row>
    <row r="490" spans="1:9" s="74" customFormat="1" x14ac:dyDescent="0.2">
      <c r="A490" s="74">
        <v>485</v>
      </c>
      <c r="C490" s="74" t="s">
        <v>51</v>
      </c>
      <c r="E490" s="86"/>
      <c r="F490" s="72"/>
      <c r="H490" s="72" t="s">
        <v>13</v>
      </c>
      <c r="I490" s="156">
        <f>Investitionskonzept!F68</f>
        <v>0</v>
      </c>
    </row>
    <row r="491" spans="1:9" s="74" customFormat="1" hidden="1" x14ac:dyDescent="0.2">
      <c r="A491" s="74">
        <v>486</v>
      </c>
      <c r="C491" s="74" t="s">
        <v>462</v>
      </c>
      <c r="E491" s="86"/>
      <c r="F491" s="72"/>
      <c r="H491" s="72" t="s">
        <v>13</v>
      </c>
      <c r="I491" s="128"/>
    </row>
    <row r="492" spans="1:9" x14ac:dyDescent="0.2">
      <c r="A492" s="74">
        <v>487</v>
      </c>
      <c r="G492" s="69"/>
      <c r="H492" s="72"/>
      <c r="I492" s="69"/>
    </row>
    <row r="493" spans="1:9" ht="12.75" x14ac:dyDescent="0.2">
      <c r="A493" s="74">
        <v>488</v>
      </c>
      <c r="B493" s="142" t="s">
        <v>463</v>
      </c>
      <c r="G493" s="69"/>
      <c r="H493" s="72"/>
      <c r="I493" s="69"/>
    </row>
    <row r="494" spans="1:9" s="74" customFormat="1" x14ac:dyDescent="0.2">
      <c r="A494" s="74">
        <v>489</v>
      </c>
      <c r="C494" s="74" t="s">
        <v>464</v>
      </c>
      <c r="E494" s="86"/>
      <c r="F494" s="72"/>
      <c r="H494" s="72" t="s">
        <v>13</v>
      </c>
      <c r="I494" s="156">
        <f>SUM(Investitionskonzept!F66:H69)</f>
        <v>0</v>
      </c>
    </row>
    <row r="495" spans="1:9" s="74" customFormat="1" x14ac:dyDescent="0.2">
      <c r="A495" s="74">
        <v>490</v>
      </c>
      <c r="C495" s="74" t="s">
        <v>578</v>
      </c>
      <c r="E495" s="86"/>
      <c r="F495" s="72"/>
      <c r="H495" s="72" t="s">
        <v>13</v>
      </c>
      <c r="I495" s="92">
        <f>Investitionskonzept!F66</f>
        <v>0</v>
      </c>
    </row>
    <row r="496" spans="1:9" s="74" customFormat="1" hidden="1" x14ac:dyDescent="0.2">
      <c r="A496" s="74">
        <v>491</v>
      </c>
      <c r="C496" s="74" t="s">
        <v>465</v>
      </c>
      <c r="E496" s="86"/>
      <c r="F496" s="72"/>
      <c r="H496" s="72" t="s">
        <v>13</v>
      </c>
      <c r="I496" s="92">
        <f>Investitionskonzept!F67</f>
        <v>0</v>
      </c>
    </row>
    <row r="497" spans="1:9" s="74" customFormat="1" x14ac:dyDescent="0.2">
      <c r="A497" s="74">
        <v>492</v>
      </c>
      <c r="C497" s="74" t="s">
        <v>577</v>
      </c>
      <c r="E497" s="86"/>
      <c r="F497" s="72"/>
      <c r="H497" s="72" t="s">
        <v>13</v>
      </c>
      <c r="I497" s="92">
        <f>Investitionskonzept!F67</f>
        <v>0</v>
      </c>
    </row>
    <row r="498" spans="1:9" s="74" customFormat="1" x14ac:dyDescent="0.2">
      <c r="A498" s="74">
        <v>493</v>
      </c>
      <c r="C498" s="74" t="s">
        <v>579</v>
      </c>
      <c r="E498" s="86"/>
      <c r="F498" s="72"/>
      <c r="H498" s="72" t="s">
        <v>13</v>
      </c>
      <c r="I498" s="92">
        <f>Investitionskonzept!F68</f>
        <v>0</v>
      </c>
    </row>
    <row r="499" spans="1:9" s="74" customFormat="1" hidden="1" x14ac:dyDescent="0.2">
      <c r="A499" s="74">
        <v>494</v>
      </c>
      <c r="C499" s="74" t="s">
        <v>466</v>
      </c>
      <c r="F499" s="72"/>
      <c r="H499" s="72" t="s">
        <v>13</v>
      </c>
      <c r="I499" s="128"/>
    </row>
    <row r="500" spans="1:9" s="74" customFormat="1" ht="11.25" hidden="1" x14ac:dyDescent="0.2">
      <c r="A500" s="74">
        <v>495</v>
      </c>
      <c r="E500" s="86"/>
      <c r="F500" s="72"/>
      <c r="H500" s="72"/>
      <c r="I500" s="72"/>
    </row>
    <row r="501" spans="1:9" s="74" customFormat="1" hidden="1" x14ac:dyDescent="0.2">
      <c r="A501" s="74">
        <v>496</v>
      </c>
      <c r="C501" s="74" t="s">
        <v>467</v>
      </c>
      <c r="E501" s="86"/>
      <c r="F501" s="72"/>
      <c r="H501" s="72" t="s">
        <v>13</v>
      </c>
      <c r="I501" s="128"/>
    </row>
    <row r="502" spans="1:9" hidden="1" x14ac:dyDescent="0.2">
      <c r="A502" s="74">
        <v>497</v>
      </c>
      <c r="B502" s="74"/>
      <c r="C502" s="74" t="s">
        <v>468</v>
      </c>
      <c r="G502" s="69"/>
      <c r="H502" s="72" t="s">
        <v>13</v>
      </c>
      <c r="I502" s="128"/>
    </row>
    <row r="503" spans="1:9" x14ac:dyDescent="0.2">
      <c r="A503" s="74">
        <v>498</v>
      </c>
      <c r="B503" s="74"/>
      <c r="G503" s="69"/>
      <c r="H503" s="72"/>
      <c r="I503" s="69"/>
    </row>
    <row r="504" spans="1:9" hidden="1" x14ac:dyDescent="0.2">
      <c r="A504" s="74">
        <v>499</v>
      </c>
      <c r="G504" s="69"/>
      <c r="H504" s="72"/>
      <c r="I504" s="69"/>
    </row>
    <row r="505" spans="1:9" ht="12.75" hidden="1" x14ac:dyDescent="0.2">
      <c r="A505" s="74">
        <v>500</v>
      </c>
      <c r="B505" s="142" t="s">
        <v>469</v>
      </c>
      <c r="G505" s="69"/>
      <c r="H505" s="72"/>
      <c r="I505" s="69"/>
    </row>
    <row r="506" spans="1:9" s="74" customFormat="1" hidden="1" x14ac:dyDescent="0.2">
      <c r="A506" s="74">
        <v>501</v>
      </c>
      <c r="C506" s="74" t="s">
        <v>470</v>
      </c>
      <c r="E506" s="86"/>
      <c r="F506" s="72"/>
      <c r="H506" s="72" t="s">
        <v>13</v>
      </c>
      <c r="I506" s="157"/>
    </row>
    <row r="507" spans="1:9" s="74" customFormat="1" hidden="1" x14ac:dyDescent="0.2">
      <c r="A507" s="74">
        <v>502</v>
      </c>
      <c r="C507" s="74" t="s">
        <v>470</v>
      </c>
      <c r="E507" s="86"/>
      <c r="F507" s="72"/>
      <c r="H507" s="72" t="s">
        <v>471</v>
      </c>
      <c r="I507" s="158"/>
    </row>
    <row r="508" spans="1:9" s="74" customFormat="1" hidden="1" x14ac:dyDescent="0.2">
      <c r="A508" s="74">
        <v>503</v>
      </c>
      <c r="C508" s="74" t="s">
        <v>470</v>
      </c>
      <c r="E508" s="86"/>
      <c r="F508" s="72"/>
      <c r="H508" s="72" t="s">
        <v>472</v>
      </c>
      <c r="I508" s="158"/>
    </row>
    <row r="509" spans="1:9" s="74" customFormat="1" hidden="1" x14ac:dyDescent="0.2">
      <c r="A509" s="74">
        <v>504</v>
      </c>
      <c r="C509" s="74" t="s">
        <v>470</v>
      </c>
      <c r="E509" s="86"/>
      <c r="F509" s="72"/>
      <c r="H509" s="72" t="s">
        <v>473</v>
      </c>
      <c r="I509" s="157"/>
    </row>
    <row r="510" spans="1:9" s="74" customFormat="1" hidden="1" x14ac:dyDescent="0.2">
      <c r="A510" s="74">
        <v>505</v>
      </c>
      <c r="C510" s="74" t="s">
        <v>474</v>
      </c>
      <c r="E510" s="86"/>
      <c r="F510" s="72"/>
      <c r="H510" s="72" t="s">
        <v>13</v>
      </c>
      <c r="I510" s="157"/>
    </row>
    <row r="511" spans="1:9" s="74" customFormat="1" hidden="1" x14ac:dyDescent="0.2">
      <c r="A511" s="74">
        <v>506</v>
      </c>
      <c r="C511" s="74" t="s">
        <v>474</v>
      </c>
      <c r="E511" s="86"/>
      <c r="F511" s="72"/>
      <c r="H511" s="72" t="s">
        <v>471</v>
      </c>
      <c r="I511" s="158"/>
    </row>
    <row r="512" spans="1:9" s="74" customFormat="1" hidden="1" x14ac:dyDescent="0.2">
      <c r="A512" s="74">
        <v>507</v>
      </c>
      <c r="C512" s="74" t="s">
        <v>474</v>
      </c>
      <c r="E512" s="86"/>
      <c r="F512" s="72"/>
      <c r="H512" s="72" t="s">
        <v>472</v>
      </c>
      <c r="I512" s="158"/>
    </row>
    <row r="513" spans="1:9" s="74" customFormat="1" hidden="1" x14ac:dyDescent="0.2">
      <c r="A513" s="74">
        <v>508</v>
      </c>
      <c r="C513" s="74" t="s">
        <v>474</v>
      </c>
      <c r="E513" s="86"/>
      <c r="F513" s="72"/>
      <c r="H513" s="72" t="s">
        <v>473</v>
      </c>
      <c r="I513" s="157"/>
    </row>
    <row r="514" spans="1:9" s="74" customFormat="1" hidden="1" x14ac:dyDescent="0.2">
      <c r="A514" s="74">
        <v>509</v>
      </c>
      <c r="C514" s="74" t="s">
        <v>475</v>
      </c>
      <c r="E514" s="86"/>
      <c r="F514" s="72"/>
      <c r="H514" s="72" t="s">
        <v>13</v>
      </c>
      <c r="I514" s="157"/>
    </row>
    <row r="515" spans="1:9" s="74" customFormat="1" hidden="1" x14ac:dyDescent="0.2">
      <c r="A515" s="74">
        <v>510</v>
      </c>
      <c r="C515" s="74" t="s">
        <v>475</v>
      </c>
      <c r="E515" s="86"/>
      <c r="F515" s="72"/>
      <c r="H515" s="72" t="s">
        <v>471</v>
      </c>
      <c r="I515" s="158"/>
    </row>
    <row r="516" spans="1:9" s="74" customFormat="1" hidden="1" x14ac:dyDescent="0.2">
      <c r="A516" s="74">
        <v>511</v>
      </c>
      <c r="C516" s="74" t="s">
        <v>475</v>
      </c>
      <c r="E516" s="86"/>
      <c r="F516" s="72"/>
      <c r="H516" s="72" t="s">
        <v>472</v>
      </c>
      <c r="I516" s="158"/>
    </row>
    <row r="517" spans="1:9" s="74" customFormat="1" hidden="1" x14ac:dyDescent="0.2">
      <c r="A517" s="74">
        <v>512</v>
      </c>
      <c r="C517" s="74" t="s">
        <v>475</v>
      </c>
      <c r="E517" s="86"/>
      <c r="F517" s="72"/>
      <c r="H517" s="72" t="s">
        <v>473</v>
      </c>
      <c r="I517" s="158"/>
    </row>
    <row r="518" spans="1:9" hidden="1" x14ac:dyDescent="0.2">
      <c r="A518" s="74">
        <v>513</v>
      </c>
      <c r="G518" s="69"/>
      <c r="H518" s="72"/>
    </row>
    <row r="519" spans="1:9" ht="12.75" x14ac:dyDescent="0.2">
      <c r="A519" s="74">
        <v>514</v>
      </c>
      <c r="B519" s="142" t="s">
        <v>476</v>
      </c>
      <c r="G519" s="69"/>
      <c r="H519" s="72" t="s">
        <v>13</v>
      </c>
      <c r="I519" s="156">
        <f>Investitionskonzept!F65</f>
        <v>0</v>
      </c>
    </row>
    <row r="520" spans="1:9" ht="12.75" x14ac:dyDescent="0.2">
      <c r="A520" s="74">
        <v>515</v>
      </c>
      <c r="B520" s="142" t="s">
        <v>477</v>
      </c>
      <c r="G520" s="69"/>
      <c r="H520" s="72" t="s">
        <v>13</v>
      </c>
      <c r="I520" s="156">
        <f>Investitionskonzept!G70</f>
        <v>0</v>
      </c>
    </row>
    <row r="521" spans="1:9" x14ac:dyDescent="0.2">
      <c r="A521" s="74">
        <v>516</v>
      </c>
      <c r="G521" s="69"/>
      <c r="H521" s="72"/>
    </row>
    <row r="522" spans="1:9" ht="12.75" x14ac:dyDescent="0.2">
      <c r="A522" s="74">
        <v>517</v>
      </c>
      <c r="B522" s="142" t="s">
        <v>478</v>
      </c>
      <c r="G522" s="69"/>
      <c r="H522" s="72"/>
    </row>
    <row r="523" spans="1:9" s="74" customFormat="1" x14ac:dyDescent="0.2">
      <c r="A523" s="74">
        <v>518</v>
      </c>
      <c r="B523" s="74" t="s">
        <v>479</v>
      </c>
      <c r="E523" s="86"/>
      <c r="F523" s="72"/>
      <c r="H523" s="72" t="s">
        <v>13</v>
      </c>
      <c r="I523" s="156">
        <f>SUM(Investitionskonzept!F66:H69)</f>
        <v>0</v>
      </c>
    </row>
    <row r="524" spans="1:9" s="74" customFormat="1" x14ac:dyDescent="0.2">
      <c r="A524" s="74">
        <v>519</v>
      </c>
      <c r="B524" s="74" t="s">
        <v>479</v>
      </c>
      <c r="E524" s="86"/>
      <c r="F524" s="72"/>
      <c r="H524" s="72" t="s">
        <v>27</v>
      </c>
      <c r="I524" s="134" t="e">
        <f>I523/I480*100</f>
        <v>#DIV/0!</v>
      </c>
    </row>
    <row r="525" spans="1:9" s="74" customFormat="1" x14ac:dyDescent="0.2">
      <c r="A525" s="74">
        <v>520</v>
      </c>
      <c r="E525" s="86"/>
      <c r="F525" s="72"/>
      <c r="H525" s="72"/>
      <c r="I525" s="73"/>
    </row>
    <row r="526" spans="1:9" ht="15.75" hidden="1" x14ac:dyDescent="0.25">
      <c r="A526" s="74">
        <v>521</v>
      </c>
      <c r="B526" s="115" t="s">
        <v>480</v>
      </c>
      <c r="F526" s="69"/>
      <c r="G526" s="74"/>
      <c r="H526" s="69"/>
    </row>
    <row r="527" spans="1:9" s="74" customFormat="1" hidden="1" x14ac:dyDescent="0.2">
      <c r="A527" s="74">
        <v>522</v>
      </c>
      <c r="B527" s="69"/>
      <c r="C527" s="74" t="s">
        <v>480</v>
      </c>
      <c r="E527" s="86"/>
      <c r="F527" s="72" t="s">
        <v>204</v>
      </c>
      <c r="H527" s="72" t="s">
        <v>13</v>
      </c>
      <c r="I527" s="128"/>
    </row>
    <row r="528" spans="1:9" s="74" customFormat="1" hidden="1" x14ac:dyDescent="0.2">
      <c r="A528" s="74">
        <v>523</v>
      </c>
      <c r="B528" s="69"/>
      <c r="C528" s="74" t="s">
        <v>481</v>
      </c>
      <c r="E528" s="86"/>
      <c r="F528" s="72" t="s">
        <v>204</v>
      </c>
      <c r="H528" s="72" t="s">
        <v>13</v>
      </c>
      <c r="I528" s="128"/>
    </row>
    <row r="529" spans="1:9" s="74" customFormat="1" hidden="1" x14ac:dyDescent="0.2">
      <c r="A529" s="74">
        <v>524</v>
      </c>
      <c r="B529" s="69"/>
      <c r="C529" s="74" t="s">
        <v>480</v>
      </c>
      <c r="E529" s="86"/>
      <c r="F529" s="72" t="s">
        <v>482</v>
      </c>
      <c r="H529" s="72" t="s">
        <v>13</v>
      </c>
      <c r="I529" s="128"/>
    </row>
    <row r="530" spans="1:9" s="74" customFormat="1" hidden="1" x14ac:dyDescent="0.2">
      <c r="A530" s="74">
        <v>525</v>
      </c>
      <c r="B530" s="159"/>
      <c r="C530" s="74" t="s">
        <v>481</v>
      </c>
      <c r="E530" s="86"/>
      <c r="F530" s="72" t="s">
        <v>482</v>
      </c>
      <c r="H530" s="72" t="s">
        <v>13</v>
      </c>
      <c r="I530" s="128"/>
    </row>
    <row r="531" spans="1:9" s="74" customFormat="1" hidden="1" x14ac:dyDescent="0.2">
      <c r="A531" s="74">
        <v>526</v>
      </c>
      <c r="E531" s="86"/>
      <c r="F531" s="72"/>
      <c r="H531" s="72"/>
      <c r="I531" s="73"/>
    </row>
  </sheetData>
  <sheetProtection password="C2E6" sheet="1" objects="1" scenarios="1" selectLockedCells="1"/>
  <dataValidations count="9">
    <dataValidation allowBlank="1" showInputMessage="1" showErrorMessage="1" sqref="I9:I11 I20:I27 I33:I34 I29 I13:I17 I506:I531 I438:I452 I486:I487 I490:I491 I299:I308 I469:I481 I462:I467 I454:I460 I501:I502 I283:I297 I223:I254 I260:I280 I372:I436 I311:I370 I494:I499"/>
    <dataValidation type="date" allowBlank="1" showInputMessage="1" showErrorMessage="1" sqref="I27 I30">
      <formula1>36526</formula1>
      <formula2>44196</formula2>
    </dataValidation>
    <dataValidation type="whole" allowBlank="1" showInputMessage="1" showErrorMessage="1" sqref="I33:I34 I26 I28:I29 I24 I20">
      <formula1>0</formula1>
      <formula2>99999</formula2>
    </dataValidation>
    <dataValidation type="whole" allowBlank="1" showInputMessage="1" showErrorMessage="1" prompt="0 = Nein_x000a_1 = Vollaussiedlung_x000a_2 = Teilaussiedlung_x000a_3 = Betriebszeigaussiedlung" sqref="I32">
      <formula1>0</formula1>
      <formula2>3</formula2>
    </dataValidation>
    <dataValidation type="whole" allowBlank="1" showInputMessage="1" showErrorMessage="1" prompt="0 = Nein_x000a_1 = Vollaussiedlung_x000a_2 = Teilaussiedlung_x000a_3 = Betriebszweigaussiedlung" sqref="I32">
      <formula1>0</formula1>
      <formula2>3</formula2>
    </dataValidation>
    <dataValidation type="whole" allowBlank="1" showInputMessage="1" showErrorMessage="1" promptTitle="Ausfüllhinweis:" prompt="Nur bei baulichen Investitionen (bezieht sich auf den Standort der geförderten baulichen Investition)_x000a_1 = Ja_x000a_0 = Nein" sqref="I37:I40">
      <formula1>0</formula1>
      <formula2>1</formula2>
    </dataValidation>
    <dataValidation type="whole" allowBlank="1" showInputMessage="1" showErrorMessage="1" promptTitle="Ausfüllhinweis:" prompt="0 = Nein_x000a_1 = teilweiser Zusammenschluss_x000a_2 = vollständiger Zusammenschluss" sqref="I18">
      <formula1>0</formula1>
      <formula2>2</formula2>
    </dataValidation>
    <dataValidation type="whole" allowBlank="1" showInputMessage="1" showErrorMessage="1" promptTitle="Ausfüllhinweis:" sqref="I18">
      <formula1>0</formula1>
      <formula2>2</formula2>
    </dataValidation>
    <dataValidation type="whole" allowBlank="1" showInputMessage="1" showErrorMessage="1" promptTitle="Ausfüllhinweis:" prompt="Bewertung der Ziele anhand einer Skala von &quot;0 = kein Ziel&quot; bis &quot;5 = Hauptziel&quot;" sqref="I66:I73">
      <formula1>0</formula1>
      <formula2>5</formula2>
    </dataValidation>
  </dataValidations>
  <pageMargins left="0.7" right="0.7" top="0.78740157499999996" bottom="0.78740157499999996" header="0.3" footer="0.3"/>
  <pageSetup paperSize="9" scale="83" fitToHeight="0" orientation="portrait" r:id="rId1"/>
  <ignoredErrors>
    <ignoredError sqref="I495:I498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FF00"/>
    <pageSetUpPr fitToPage="1"/>
  </sheetPr>
  <dimension ref="A1:G72"/>
  <sheetViews>
    <sheetView showZeros="0" workbookViewId="0">
      <pane ySplit="1" topLeftCell="A2" activePane="bottomLeft" state="frozen"/>
      <selection pane="bottomLeft" activeCell="A15" sqref="A15"/>
    </sheetView>
  </sheetViews>
  <sheetFormatPr baseColWidth="10" defaultColWidth="11.42578125" defaultRowHeight="15" x14ac:dyDescent="0.25"/>
  <cols>
    <col min="1" max="1" width="24.5703125" style="1" customWidth="1"/>
    <col min="2" max="2" width="71" style="1" customWidth="1"/>
    <col min="3" max="3" width="7" style="165" customWidth="1"/>
    <col min="4" max="4" width="15.85546875" style="1" customWidth="1"/>
    <col min="5" max="5" width="40" style="1" hidden="1" customWidth="1"/>
    <col min="6" max="6" width="11.42578125" style="1" customWidth="1"/>
    <col min="7" max="7" width="6.42578125" style="1" customWidth="1"/>
    <col min="8" max="16384" width="11.42578125" style="1"/>
  </cols>
  <sheetData>
    <row r="1" spans="1:7" s="185" customFormat="1" x14ac:dyDescent="0.25">
      <c r="A1" s="313" t="s">
        <v>495</v>
      </c>
      <c r="B1" s="314" t="s">
        <v>488</v>
      </c>
      <c r="C1" s="352"/>
      <c r="D1" s="352"/>
      <c r="E1" s="353"/>
      <c r="F1" s="353"/>
      <c r="G1" s="353"/>
    </row>
    <row r="2" spans="1:7" x14ac:dyDescent="0.25">
      <c r="A2" s="315" t="s">
        <v>557</v>
      </c>
      <c r="B2" s="316" t="s">
        <v>545</v>
      </c>
      <c r="C2" s="351"/>
      <c r="D2"/>
      <c r="E2" s="194" t="s">
        <v>568</v>
      </c>
    </row>
    <row r="3" spans="1:7" x14ac:dyDescent="0.25">
      <c r="A3" s="315" t="s">
        <v>558</v>
      </c>
      <c r="B3" s="316" t="s">
        <v>546</v>
      </c>
      <c r="C3" s="351"/>
      <c r="D3"/>
      <c r="E3" s="195" t="s">
        <v>567</v>
      </c>
    </row>
    <row r="4" spans="1:7" x14ac:dyDescent="0.25">
      <c r="A4" s="315" t="s">
        <v>528</v>
      </c>
      <c r="B4" s="316" t="s">
        <v>529</v>
      </c>
      <c r="C4" s="351"/>
      <c r="D4"/>
      <c r="E4" s="195" t="s">
        <v>564</v>
      </c>
    </row>
    <row r="5" spans="1:7" x14ac:dyDescent="0.25">
      <c r="A5" s="315" t="s">
        <v>530</v>
      </c>
      <c r="B5" s="316" t="s">
        <v>531</v>
      </c>
      <c r="C5" s="351"/>
      <c r="D5" s="217"/>
      <c r="E5" s="196"/>
    </row>
    <row r="6" spans="1:7" x14ac:dyDescent="0.25">
      <c r="A6" s="315" t="s">
        <v>532</v>
      </c>
      <c r="B6" s="316" t="s">
        <v>533</v>
      </c>
      <c r="C6" s="351"/>
      <c r="D6"/>
    </row>
    <row r="7" spans="1:7" x14ac:dyDescent="0.25">
      <c r="A7" s="315" t="s">
        <v>534</v>
      </c>
      <c r="B7" s="316" t="s">
        <v>535</v>
      </c>
      <c r="C7" s="351"/>
      <c r="D7"/>
    </row>
    <row r="8" spans="1:7" x14ac:dyDescent="0.25">
      <c r="A8" s="354"/>
      <c r="B8" s="317"/>
      <c r="C8" s="61"/>
      <c r="D8"/>
      <c r="E8" s="194" t="s">
        <v>568</v>
      </c>
    </row>
    <row r="9" spans="1:7" x14ac:dyDescent="0.25">
      <c r="A9" s="315" t="s">
        <v>539</v>
      </c>
      <c r="B9" s="316" t="s">
        <v>536</v>
      </c>
      <c r="C9" s="351"/>
      <c r="D9"/>
      <c r="E9" s="195" t="s">
        <v>567</v>
      </c>
    </row>
    <row r="10" spans="1:7" x14ac:dyDescent="0.25">
      <c r="A10" s="315" t="s">
        <v>538</v>
      </c>
      <c r="B10" s="316" t="s">
        <v>537</v>
      </c>
      <c r="C10" s="351"/>
      <c r="D10"/>
      <c r="E10" s="195" t="s">
        <v>564</v>
      </c>
    </row>
    <row r="11" spans="1:7" x14ac:dyDescent="0.25">
      <c r="A11" s="315"/>
      <c r="B11" s="316"/>
      <c r="C11" s="351"/>
      <c r="D11"/>
      <c r="E11" s="195" t="s">
        <v>522</v>
      </c>
    </row>
    <row r="12" spans="1:7" x14ac:dyDescent="0.25">
      <c r="A12" s="315" t="s">
        <v>489</v>
      </c>
      <c r="B12" s="316" t="s">
        <v>584</v>
      </c>
      <c r="C12" s="351"/>
      <c r="D12"/>
      <c r="E12" s="196"/>
    </row>
    <row r="13" spans="1:7" x14ac:dyDescent="0.25">
      <c r="A13" s="318"/>
      <c r="B13" s="319"/>
      <c r="C13" s="61"/>
      <c r="D13"/>
    </row>
    <row r="14" spans="1:7" x14ac:dyDescent="0.25">
      <c r="A14"/>
      <c r="B14"/>
      <c r="C14" s="352"/>
      <c r="D14"/>
    </row>
    <row r="15" spans="1:7" x14ac:dyDescent="0.25">
      <c r="A15"/>
      <c r="B15"/>
      <c r="C15" s="352"/>
      <c r="D15"/>
      <c r="E15" s="194" t="str">
        <f>IF(Fördergrunddaten!F7&gt;0,Fördergrunddaten!F7," ")</f>
        <v xml:space="preserve"> </v>
      </c>
    </row>
    <row r="16" spans="1:7" x14ac:dyDescent="0.25">
      <c r="A16"/>
      <c r="B16"/>
      <c r="C16" s="352"/>
      <c r="D16"/>
      <c r="E16" s="195" t="str">
        <f>IF(Fördergrunddaten!F8&gt;0,Fördergrunddaten!F8," ")</f>
        <v xml:space="preserve"> </v>
      </c>
    </row>
    <row r="17" spans="1:5" x14ac:dyDescent="0.25">
      <c r="A17"/>
      <c r="B17"/>
      <c r="C17" s="352"/>
      <c r="D17"/>
      <c r="E17" s="195" t="str">
        <f>IF(Fördergrunddaten!F9&gt;0,Fördergrunddaten!F9," ")</f>
        <v xml:space="preserve"> </v>
      </c>
    </row>
    <row r="18" spans="1:5" x14ac:dyDescent="0.25">
      <c r="A18"/>
      <c r="B18"/>
      <c r="C18" s="352"/>
      <c r="D18"/>
      <c r="E18" s="195" t="str">
        <f>IF(Fördergrunddaten!F10&gt;0,Fördergrunddaten!F10," ")</f>
        <v xml:space="preserve"> </v>
      </c>
    </row>
    <row r="19" spans="1:5" x14ac:dyDescent="0.25">
      <c r="A19"/>
      <c r="B19"/>
      <c r="C19" s="352"/>
      <c r="D19"/>
      <c r="E19" s="195" t="str">
        <f>IF(Fördergrunddaten!F11&gt;0,Fördergrunddaten!F11," ")</f>
        <v xml:space="preserve"> </v>
      </c>
    </row>
    <row r="20" spans="1:5" x14ac:dyDescent="0.25">
      <c r="A20"/>
      <c r="B20"/>
      <c r="C20" s="352"/>
      <c r="D20"/>
      <c r="E20" s="195" t="str">
        <f>IF(Fördergrunddaten!G7&gt;0,Fördergrunddaten!G7," ")</f>
        <v xml:space="preserve"> </v>
      </c>
    </row>
    <row r="21" spans="1:5" x14ac:dyDescent="0.25">
      <c r="A21"/>
      <c r="B21"/>
      <c r="C21" s="352"/>
      <c r="D21"/>
      <c r="E21" s="195" t="str">
        <f>IF(Fördergrunddaten!G8&gt;0,Fördergrunddaten!G8," ")</f>
        <v xml:space="preserve"> </v>
      </c>
    </row>
    <row r="22" spans="1:5" x14ac:dyDescent="0.25">
      <c r="A22"/>
      <c r="B22"/>
      <c r="C22" s="352"/>
      <c r="D22" s="217"/>
      <c r="E22" s="195" t="str">
        <f>IF(Fördergrunddaten!G9&gt;0,Fördergrunddaten!G9," ")</f>
        <v xml:space="preserve"> </v>
      </c>
    </row>
    <row r="23" spans="1:5" x14ac:dyDescent="0.25">
      <c r="A23"/>
      <c r="B23"/>
      <c r="C23" s="352"/>
      <c r="D23" s="217"/>
      <c r="E23" s="195" t="str">
        <f>IF(Fördergrunddaten!G10&gt;0,Fördergrunddaten!G10," ")</f>
        <v xml:space="preserve"> </v>
      </c>
    </row>
    <row r="24" spans="1:5" x14ac:dyDescent="0.25">
      <c r="A24"/>
      <c r="B24"/>
      <c r="C24" s="352"/>
      <c r="D24" s="217"/>
      <c r="E24" s="195" t="str">
        <f>IF(Fördergrunddaten!G11&gt;0,Fördergrunddaten!G11," ")</f>
        <v xml:space="preserve"> </v>
      </c>
    </row>
    <row r="25" spans="1:5" x14ac:dyDescent="0.25">
      <c r="A25"/>
      <c r="B25"/>
      <c r="C25" s="352"/>
      <c r="D25" s="217"/>
      <c r="E25" s="195" t="str">
        <f>IF(Fördergrunddaten!E7&gt;0,Fördergrunddaten!E7," ")</f>
        <v xml:space="preserve"> </v>
      </c>
    </row>
    <row r="26" spans="1:5" x14ac:dyDescent="0.25">
      <c r="A26"/>
      <c r="B26"/>
      <c r="C26" s="352"/>
      <c r="D26"/>
      <c r="E26" s="195" t="str">
        <f>IF(Fördergrunddaten!E8&gt;0,Fördergrunddaten!E8," ")</f>
        <v xml:space="preserve"> </v>
      </c>
    </row>
    <row r="27" spans="1:5" x14ac:dyDescent="0.25">
      <c r="A27"/>
      <c r="B27"/>
      <c r="C27" s="352"/>
      <c r="D27"/>
      <c r="E27" s="195" t="str">
        <f>IF(Fördergrunddaten!E9&gt;0,Fördergrunddaten!E9," ")</f>
        <v xml:space="preserve"> </v>
      </c>
    </row>
    <row r="28" spans="1:5" x14ac:dyDescent="0.25">
      <c r="A28"/>
      <c r="B28"/>
      <c r="C28" s="352"/>
      <c r="D28"/>
      <c r="E28" s="195" t="str">
        <f>IF(Fördergrunddaten!E10&gt;0,Fördergrunddaten!E10," ")</f>
        <v xml:space="preserve"> </v>
      </c>
    </row>
    <row r="29" spans="1:5" x14ac:dyDescent="0.25">
      <c r="A29"/>
      <c r="B29"/>
      <c r="C29" s="352"/>
      <c r="D29"/>
      <c r="E29" s="195" t="str">
        <f>IF(Fördergrunddaten!E11&gt;0,Fördergrunddaten!E11," ")</f>
        <v xml:space="preserve"> </v>
      </c>
    </row>
    <row r="30" spans="1:5" x14ac:dyDescent="0.25">
      <c r="A30"/>
      <c r="B30"/>
      <c r="C30" s="352"/>
      <c r="D30"/>
      <c r="E30" s="196" t="s">
        <v>562</v>
      </c>
    </row>
    <row r="31" spans="1:5" x14ac:dyDescent="0.25">
      <c r="A31"/>
      <c r="B31"/>
      <c r="C31" s="352"/>
      <c r="D31"/>
    </row>
    <row r="32" spans="1:5" x14ac:dyDescent="0.25">
      <c r="A32"/>
      <c r="B32"/>
      <c r="C32" s="352"/>
      <c r="D32"/>
    </row>
    <row r="33" spans="1:5" x14ac:dyDescent="0.25">
      <c r="A33"/>
      <c r="B33"/>
      <c r="C33" s="352"/>
      <c r="D33"/>
      <c r="E33" s="194" t="s">
        <v>650</v>
      </c>
    </row>
    <row r="34" spans="1:5" x14ac:dyDescent="0.25">
      <c r="A34"/>
      <c r="B34"/>
      <c r="C34" s="352"/>
      <c r="D34"/>
      <c r="E34" s="196" t="s">
        <v>651</v>
      </c>
    </row>
    <row r="35" spans="1:5" x14ac:dyDescent="0.25">
      <c r="A35"/>
      <c r="B35"/>
      <c r="C35" s="352"/>
      <c r="D35"/>
    </row>
    <row r="36" spans="1:5" x14ac:dyDescent="0.25">
      <c r="A36"/>
      <c r="B36"/>
      <c r="C36" s="352"/>
      <c r="D36"/>
      <c r="E36" s="165"/>
    </row>
    <row r="37" spans="1:5" x14ac:dyDescent="0.25">
      <c r="A37"/>
      <c r="B37"/>
      <c r="C37" s="352"/>
      <c r="D37"/>
      <c r="E37" s="194"/>
    </row>
    <row r="38" spans="1:5" x14ac:dyDescent="0.25">
      <c r="A38"/>
      <c r="B38"/>
      <c r="C38" s="352"/>
      <c r="D38"/>
      <c r="E38" s="195" t="s">
        <v>489</v>
      </c>
    </row>
    <row r="39" spans="1:5" x14ac:dyDescent="0.25">
      <c r="A39"/>
      <c r="B39"/>
      <c r="C39" s="352"/>
      <c r="D39"/>
      <c r="E39" s="196"/>
    </row>
    <row r="40" spans="1:5" x14ac:dyDescent="0.25">
      <c r="A40"/>
      <c r="B40"/>
      <c r="C40" s="352"/>
      <c r="D40"/>
    </row>
    <row r="41" spans="1:5" x14ac:dyDescent="0.25">
      <c r="A41"/>
      <c r="B41"/>
      <c r="C41" s="352"/>
      <c r="D41"/>
    </row>
    <row r="42" spans="1:5" x14ac:dyDescent="0.25">
      <c r="A42"/>
      <c r="B42"/>
      <c r="C42" s="352"/>
      <c r="D42"/>
      <c r="E42" s="194" t="s">
        <v>505</v>
      </c>
    </row>
    <row r="43" spans="1:5" x14ac:dyDescent="0.25">
      <c r="A43"/>
      <c r="B43"/>
      <c r="C43" s="352"/>
      <c r="D43"/>
      <c r="E43" s="197" t="s">
        <v>104</v>
      </c>
    </row>
    <row r="44" spans="1:5" x14ac:dyDescent="0.25">
      <c r="A44"/>
      <c r="B44"/>
      <c r="C44" s="352"/>
      <c r="D44"/>
      <c r="E44" s="198" t="s">
        <v>99</v>
      </c>
    </row>
    <row r="45" spans="1:5" x14ac:dyDescent="0.25">
      <c r="A45"/>
      <c r="B45"/>
      <c r="C45" s="352"/>
      <c r="D45"/>
    </row>
    <row r="46" spans="1:5" x14ac:dyDescent="0.25">
      <c r="A46"/>
      <c r="B46"/>
      <c r="C46" s="352"/>
      <c r="D46"/>
    </row>
    <row r="47" spans="1:5" x14ac:dyDescent="0.25">
      <c r="A47"/>
      <c r="B47"/>
      <c r="C47" s="352"/>
      <c r="D47"/>
      <c r="E47" s="194" t="s">
        <v>506</v>
      </c>
    </row>
    <row r="48" spans="1:5" x14ac:dyDescent="0.25">
      <c r="A48"/>
      <c r="B48"/>
      <c r="C48" s="352"/>
      <c r="D48"/>
      <c r="E48" s="195">
        <v>16</v>
      </c>
    </row>
    <row r="49" spans="1:5" x14ac:dyDescent="0.25">
      <c r="A49"/>
      <c r="B49"/>
      <c r="C49" s="352"/>
      <c r="D49"/>
      <c r="E49" s="196">
        <v>19</v>
      </c>
    </row>
    <row r="50" spans="1:5" x14ac:dyDescent="0.25">
      <c r="A50"/>
      <c r="B50"/>
      <c r="C50" s="352"/>
      <c r="D50"/>
    </row>
    <row r="51" spans="1:5" x14ac:dyDescent="0.25">
      <c r="A51"/>
      <c r="B51"/>
      <c r="C51" s="352"/>
      <c r="D51"/>
    </row>
    <row r="52" spans="1:5" x14ac:dyDescent="0.25">
      <c r="A52"/>
      <c r="B52"/>
      <c r="C52" s="352"/>
      <c r="D52"/>
      <c r="E52" s="194" t="s">
        <v>559</v>
      </c>
    </row>
    <row r="53" spans="1:5" x14ac:dyDescent="0.25">
      <c r="A53"/>
      <c r="B53"/>
      <c r="C53" s="352"/>
      <c r="D53"/>
      <c r="E53" s="195" t="s">
        <v>560</v>
      </c>
    </row>
    <row r="54" spans="1:5" x14ac:dyDescent="0.25">
      <c r="A54"/>
      <c r="B54"/>
      <c r="C54" s="352"/>
      <c r="D54"/>
      <c r="E54" s="195" t="s">
        <v>561</v>
      </c>
    </row>
    <row r="55" spans="1:5" x14ac:dyDescent="0.25">
      <c r="D55"/>
      <c r="E55" s="196"/>
    </row>
    <row r="56" spans="1:5" x14ac:dyDescent="0.25">
      <c r="D56"/>
    </row>
    <row r="57" spans="1:5" x14ac:dyDescent="0.25">
      <c r="D57"/>
      <c r="E57" s="194">
        <v>1</v>
      </c>
    </row>
    <row r="58" spans="1:5" x14ac:dyDescent="0.25">
      <c r="D58"/>
      <c r="E58" s="195">
        <v>2</v>
      </c>
    </row>
    <row r="59" spans="1:5" x14ac:dyDescent="0.25">
      <c r="D59"/>
      <c r="E59" s="195">
        <v>3</v>
      </c>
    </row>
    <row r="60" spans="1:5" x14ac:dyDescent="0.25">
      <c r="D60"/>
      <c r="E60" s="196"/>
    </row>
    <row r="61" spans="1:5" x14ac:dyDescent="0.25">
      <c r="D61"/>
    </row>
    <row r="62" spans="1:5" x14ac:dyDescent="0.25">
      <c r="D62"/>
      <c r="E62" s="194" t="s">
        <v>103</v>
      </c>
    </row>
    <row r="63" spans="1:5" x14ac:dyDescent="0.25">
      <c r="D63"/>
      <c r="E63" s="195" t="s">
        <v>648</v>
      </c>
    </row>
    <row r="64" spans="1:5" x14ac:dyDescent="0.25">
      <c r="D64"/>
      <c r="E64" s="196"/>
    </row>
    <row r="65" spans="4:4" x14ac:dyDescent="0.25">
      <c r="D65"/>
    </row>
    <row r="66" spans="4:4" x14ac:dyDescent="0.25">
      <c r="D66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</sheetData>
  <sheetProtection algorithmName="SHA-512" hashValue="sYNLCBVBZzdMakq51oEgTxx+PhpBEa1sTN3bpTq4QUGbv3jSP4iM2ypqlhXXNnL2XqOQ00hFs/Viv8tU1fYTow==" saltValue="JQVFKjwKCsCfLgC4Q/cEzw==" spinCount="100000" sheet="1" objects="1" scenarios="1"/>
  <dataValidations disablePrompts="1" count="1">
    <dataValidation type="list" allowBlank="1" showInputMessage="1" showErrorMessage="1" sqref="I8">
      <formula1>$G$8:$G$12</formula1>
    </dataValidation>
  </dataValidations>
  <pageMargins left="0.7" right="0.7" top="0.78740157499999996" bottom="0.78740157499999996" header="0.3" footer="0.3"/>
  <pageSetup paperSize="9" scale="40" orientation="landscape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Lisa Gorges"/>
    <f:field ref="FSCFOLIO_1_1001_FieldCurrentDate" text="28.08.2025 15:19"/>
    <f:field ref="CCAPRECONFIG_15_1001_Objektname" text="Inko_vereinfacht_WMO_6_3_20250828" edit="true"/>
    <f:field ref="DEPRECONFIG_15_1001_Objektname" text="Inko_vereinfacht_WMO_6_3_20250828" edit="true"/>
    <f:field ref="RLPCFG_15_1700_Aktenbetreff" text="SP-0304 Weininvestitionsförderung - Koordinatio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Formulare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Inko_vereinfacht_WMO_6_3_20250828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Inko_vereinfacht_WMO_6_3_20250828" edit="true"/>
    <f:field ref="objsubject" text="" edit="true"/>
    <f:field ref="objcreatedby" text="Jacobs, Dirk (DLR)"/>
    <f:field ref="objcreatedat" date="2025-08-28T15:03:10" text="28.08.2025 15:03:10"/>
    <f:field ref="objchangedby" text="Jacobs, Dirk (DLR)"/>
    <f:field ref="objmodifiedat" date="2025-08-28T15:06:02" text="28.08.2025 15:06:0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Investitionskonzept</vt:lpstr>
      <vt:lpstr>Fördergrunddaten</vt:lpstr>
      <vt:lpstr>Vorhabenbeschreibung</vt:lpstr>
      <vt:lpstr>Hilfsblätter</vt:lpstr>
      <vt:lpstr>Evaluierung</vt:lpstr>
      <vt:lpstr>Fö-Gegenstand Kostengruppe</vt:lpstr>
    </vt:vector>
  </TitlesOfParts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Räsch</dc:creator>
  <cp:lastModifiedBy>Dirk Jacobs</cp:lastModifiedBy>
  <cp:lastPrinted>2024-08-06T07:37:28Z</cp:lastPrinted>
  <dcterms:created xsi:type="dcterms:W3CDTF">2018-05-24T13:50:33Z</dcterms:created>
  <dcterms:modified xsi:type="dcterms:W3CDTF">2025-08-28T13:01:41Z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RLPCFG@15.1700:File_SpecReferenceName" pid="2" fmtid="{D5CDD505-2E9C-101B-9397-08002B2CF9AE}">
    <vt:lpwstr/>
  </property>
  <property name="FSC#RLPCFG@15.1700:File_Filereference" pid="3" fmtid="{D5CDD505-2E9C-101B-9397-08002B2CF9AE}">
    <vt:lpwstr>6032-0011-0850 DLR 4 Mosel Abt. 431</vt:lpwstr>
  </property>
  <property name="FSC#RLPCFG@15.1700:File_RLPFilereference" pid="4" fmtid="{D5CDD505-2E9C-101B-9397-08002B2CF9AE}">
    <vt:lpwstr>6032-0011</vt:lpwstr>
  </property>
  <property name="FSC#RLPCFG@15.1700:File_FileRespOrg" pid="5" fmtid="{D5CDD505-2E9C-101B-9397-08002B2CF9AE}">
    <vt:lpwstr>0850 DLR 4 Mosel Abt. 431 - DLR 4 Mosel Abteilung 431 Agrarförderung</vt:lpwstr>
  </property>
  <property name="FSC#RLPCFG@15.1700:File_Subject" pid="6" fmtid="{D5CDD505-2E9C-101B-9397-08002B2CF9AE}">
    <vt:lpwstr>SP-0304 Weininvestitionsförderung - Koordination</vt:lpwstr>
  </property>
  <property name="FSC#RLPCFG@15.1700:File_RegistryMark" pid="7" fmtid="{D5CDD505-2E9C-101B-9397-08002B2CF9AE}">
    <vt:lpwstr/>
  </property>
  <property name="FSC#RLPCFG@15.1700:File_Keywords" pid="8" fmtid="{D5CDD505-2E9C-101B-9397-08002B2CF9AE}">
    <vt:lpwstr/>
  </property>
  <property name="FSC#RLPCFG@15.1700:File_Freetext_1" pid="9" fmtid="{D5CDD505-2E9C-101B-9397-08002B2CF9AE}">
    <vt:lpwstr/>
  </property>
  <property name="FSC#RLPCFG@15.1700:File_Freetext_2" pid="10" fmtid="{D5CDD505-2E9C-101B-9397-08002B2CF9AE}">
    <vt:lpwstr/>
  </property>
  <property name="FSC#RLPCFG@15.1700:File_Freetext_3" pid="11" fmtid="{D5CDD505-2E9C-101B-9397-08002B2CF9AE}">
    <vt:lpwstr/>
  </property>
  <property name="FSC#RLPCFG@15.1700:Procedure_Filereference" pid="12" fmtid="{D5CDD505-2E9C-101B-9397-08002B2CF9AE}">
    <vt:lpwstr>6032-0011#2024/0003-0850 DLR 4 Mosel Abt. 431</vt:lpwstr>
  </property>
  <property name="FSC#RLPCFG@15.1700:Procedure_Subject" pid="13" fmtid="{D5CDD505-2E9C-101B-9397-08002B2CF9AE}">
    <vt:lpwstr>Formulare</vt:lpwstr>
  </property>
  <property name="FSC#RLPCFG@15.1700:Procedure_Fileresp_Firstname" pid="14" fmtid="{D5CDD505-2E9C-101B-9397-08002B2CF9AE}">
    <vt:lpwstr>Anne</vt:lpwstr>
  </property>
  <property name="FSC#RLPCFG@15.1700:Procedure_Fileresp_Title" pid="15" fmtid="{D5CDD505-2E9C-101B-9397-08002B2CF9AE}">
    <vt:lpwstr/>
  </property>
  <property name="FSC#RLPCFG@15.1700:Procedure_Fileresp_Lastname" pid="16" fmtid="{D5CDD505-2E9C-101B-9397-08002B2CF9AE}">
    <vt:lpwstr>Oster</vt:lpwstr>
  </property>
  <property name="FSC#RLPCFG@15.1700:Procedure_Fileresp_OU" pid="17" fmtid="{D5CDD505-2E9C-101B-9397-08002B2CF9AE}">
    <vt:lpwstr>0850 DLR 4 Mosel Abt. 431 - DLR 4 Mosel Abteilung 431 Agrarförderung</vt:lpwstr>
  </property>
  <property name="FSC#RLPCFG@15.1700:Procedure_Filenotice" pid="18" fmtid="{D5CDD505-2E9C-101B-9397-08002B2CF9AE}">
    <vt:lpwstr/>
  </property>
  <property name="FSC#RLPCFG@15.1700:Procedure_Keywords" pid="19" fmtid="{D5CDD505-2E9C-101B-9397-08002B2CF9AE}">
    <vt:lpwstr/>
  </property>
  <property name="FSC#RLPCFG@15.1700:Procedure_Freetext_1" pid="20" fmtid="{D5CDD505-2E9C-101B-9397-08002B2CF9AE}">
    <vt:lpwstr/>
  </property>
  <property name="FSC#RLPCFG@15.1700:Procedure_Freetext_2" pid="21" fmtid="{D5CDD505-2E9C-101B-9397-08002B2CF9AE}">
    <vt:lpwstr/>
  </property>
  <property name="FSC#RLPCFG@15.1700:Procedure_Freetext_3" pid="22" fmtid="{D5CDD505-2E9C-101B-9397-08002B2CF9AE}">
    <vt:lpwstr/>
  </property>
  <property name="FSC#RLPCFG@15.1700:Procedure_Old_Filereference" pid="23" fmtid="{D5CDD505-2E9C-101B-9397-08002B2CF9AE}">
    <vt:lpwstr/>
  </property>
  <property name="FSC#RLPCFG@15.1700:Outgoing_Filereference" pid="24" fmtid="{D5CDD505-2E9C-101B-9397-08002B2CF9AE}">
    <vt:lpwstr>6032-0011#2024/0003-0850 DLR 4 Mosel Abt. 431.0042</vt:lpwstr>
  </property>
  <property name="FSC#RLPCFG@15.1700:Outgoing_Filesubj" pid="25" fmtid="{D5CDD505-2E9C-101B-9397-08002B2CF9AE}">
    <vt:lpwstr>Inko_x005f_vereinfacht_x005f_WMO_x005f_6_x005f_3_x005f_20250828</vt:lpwstr>
  </property>
  <property name="FSC#RLPCFG@15.1700:Outgoing_Freetext_1" pid="26" fmtid="{D5CDD505-2E9C-101B-9397-08002B2CF9AE}">
    <vt:lpwstr/>
  </property>
  <property name="FSC#RLPCFG@15.1700:Outgoing_Freetext_2" pid="27" fmtid="{D5CDD505-2E9C-101B-9397-08002B2CF9AE}">
    <vt:lpwstr/>
  </property>
  <property name="FSC#RLPCFG@15.1700:Outgoing_Freetext_3" pid="28" fmtid="{D5CDD505-2E9C-101B-9397-08002B2CF9AE}">
    <vt:lpwstr/>
  </property>
  <property name="FSC#RLPCFG@15.1700:Outgoing_Keywords" pid="29" fmtid="{D5CDD505-2E9C-101B-9397-08002B2CF9AE}">
    <vt:lpwstr/>
  </property>
  <property name="FSC#RLPCFG@15.1700:Outgoing_Old_Filereference" pid="30" fmtid="{D5CDD505-2E9C-101B-9397-08002B2CF9AE}">
    <vt:lpwstr/>
  </property>
  <property name="FSC#RLPCFG@15.1700:Outgoing_Author_Title" pid="31" fmtid="{D5CDD505-2E9C-101B-9397-08002B2CF9AE}">
    <vt:lpwstr/>
  </property>
  <property name="FSC#RLPCFG@15.1700:Outgoing_Author_Firstname" pid="32" fmtid="{D5CDD505-2E9C-101B-9397-08002B2CF9AE}">
    <vt:lpwstr>Dirk</vt:lpwstr>
  </property>
  <property name="FSC#RLPCFG@15.1700:Outgoing_Author_Lastname" pid="33" fmtid="{D5CDD505-2E9C-101B-9397-08002B2CF9AE}">
    <vt:lpwstr>Jacobs</vt:lpwstr>
  </property>
  <property name="FSC#RLPCFG@15.1700:Outgoing_Author_Email" pid="34" fmtid="{D5CDD505-2E9C-101B-9397-08002B2CF9AE}">
    <vt:lpwstr>Dirk.Jacobs@dlr.rlp.de</vt:lpwstr>
  </property>
  <property name="FSC#RLPCFG@15.1700:Outgoing_Author_Telephone" pid="35" fmtid="{D5CDD505-2E9C-101B-9397-08002B2CF9AE}">
    <vt:lpwstr>02602/9228-1902</vt:lpwstr>
  </property>
  <property name="FSC#RLPCFG@15.1700:Outgoing_Author_Fax" pid="36" fmtid="{D5CDD505-2E9C-101B-9397-08002B2CF9AE}">
    <vt:lpwstr>0671/92896 - 444</vt:lpwstr>
  </property>
  <property name="FSC#RLPCFG@15.1700:Outgoing_FinalSign_Title" pid="37" fmtid="{D5CDD505-2E9C-101B-9397-08002B2CF9AE}">
    <vt:lpwstr/>
  </property>
  <property name="FSC#RLPCFG@15.1700:Outgoing_FinalSign_Firstname" pid="38" fmtid="{D5CDD505-2E9C-101B-9397-08002B2CF9AE}">
    <vt:lpwstr/>
  </property>
  <property name="FSC#RLPCFG@15.1700:Outgoing_FinalSign_Lastname" pid="39" fmtid="{D5CDD505-2E9C-101B-9397-08002B2CF9AE}">
    <vt:lpwstr/>
  </property>
  <property name="FSC#RLPCFG@15.1700:Outgoing_FinalSign_Email" pid="40" fmtid="{D5CDD505-2E9C-101B-9397-08002B2CF9AE}">
    <vt:lpwstr/>
  </property>
  <property name="FSC#RLPCFG@15.1700:Outgoing_FinalSign_Telephone" pid="41" fmtid="{D5CDD505-2E9C-101B-9397-08002B2CF9AE}">
    <vt:lpwstr/>
  </property>
  <property name="FSC#RLPCFG@15.1700:Outgoing_FinalSign_Fax" pid="42" fmtid="{D5CDD505-2E9C-101B-9397-08002B2CF9AE}">
    <vt:lpwstr/>
  </property>
  <property name="FSC#RLPCFG@15.1700:Outgoing_FinalSign_Date" pid="43" fmtid="{D5CDD505-2E9C-101B-9397-08002B2CF9AE}">
    <vt:lpwstr>28.08.2025</vt:lpwstr>
  </property>
  <property name="FSC#RLPCFG@15.1700:Outgoing_FinalSign_Date_2" pid="44" fmtid="{D5CDD505-2E9C-101B-9397-08002B2CF9AE}">
    <vt:lpwstr>28. August 2025</vt:lpwstr>
  </property>
  <property name="FSC#RLPCFG@15.1700:Outgoing_FinalSign_LastDate" pid="45" fmtid="{D5CDD505-2E9C-101B-9397-08002B2CF9AE}">
    <vt:lpwstr/>
  </property>
  <property name="FSC#RLPCFG@15.1700:Outgoing_objcreatedat" pid="46" fmtid="{D5CDD505-2E9C-101B-9397-08002B2CF9AE}">
    <vt:lpwstr>28. August 2025</vt:lpwstr>
  </property>
  <property name="FSC#RLPCFG@15.1700:Outgoing_docdate" pid="47" fmtid="{D5CDD505-2E9C-101B-9397-08002B2CF9AE}">
    <vt:lpwstr/>
  </property>
  <property name="FSC#RLPCFG@15.1700:Outgoing_OrganisationName" pid="48" fmtid="{D5CDD505-2E9C-101B-9397-08002B2CF9AE}">
    <vt:lpwstr/>
  </property>
  <property name="FSC#RLPCFG@15.1700:Outgoing_OrganisationStreet" pid="49" fmtid="{D5CDD505-2E9C-101B-9397-08002B2CF9AE}">
    <vt:lpwstr/>
  </property>
  <property name="FSC#RLPCFG@15.1700:Outgoing_OrganisationHousenumber" pid="50" fmtid="{D5CDD505-2E9C-101B-9397-08002B2CF9AE}">
    <vt:lpwstr/>
  </property>
  <property name="FSC#RLPCFG@15.1700:Outgoing_OrganisationZipCode" pid="51" fmtid="{D5CDD505-2E9C-101B-9397-08002B2CF9AE}">
    <vt:lpwstr/>
  </property>
  <property name="FSC#RLPCFG@15.1700:Outgoing_OrganisationCity" pid="52" fmtid="{D5CDD505-2E9C-101B-9397-08002B2CF9AE}">
    <vt:lpwstr/>
  </property>
  <property name="FSC#RLPCFG@15.1700:Outgoing_OrganisationCountry" pid="53" fmtid="{D5CDD505-2E9C-101B-9397-08002B2CF9AE}">
    <vt:lpwstr/>
  </property>
  <property name="FSC#RLPCFG@15.1700:Outgoing_OrganisationPOBox" pid="54" fmtid="{D5CDD505-2E9C-101B-9397-08002B2CF9AE}">
    <vt:lpwstr/>
  </property>
  <property name="FSC#RLPCFG@15.1700:Outgoing_OrganisationDescription" pid="55" fmtid="{D5CDD505-2E9C-101B-9397-08002B2CF9AE}">
    <vt:lpwstr/>
  </property>
  <property name="FSC#RLPCFG@15.1700:Outgoing_OrganisationTelnumber" pid="56" fmtid="{D5CDD505-2E9C-101B-9397-08002B2CF9AE}">
    <vt:lpwstr/>
  </property>
  <property name="FSC#RLPCFG@15.1700:Outgoing_OrganisationFax" pid="57" fmtid="{D5CDD505-2E9C-101B-9397-08002B2CF9AE}">
    <vt:lpwstr/>
  </property>
  <property name="FSC#RLPCFG@15.1700:Outgoing_OrganisationEmail" pid="58" fmtid="{D5CDD505-2E9C-101B-9397-08002B2CF9AE}">
    <vt:lpwstr/>
  </property>
  <property name="FSC#RLPCFG@15.1700:SubFileDocument_objowngroup_grsupergroups_grshortname" pid="59" fmtid="{D5CDD505-2E9C-101B-9397-08002B2CF9AE}">
    <vt:lpwstr>0850 DLR 4 Mosel L 40</vt:lpwstr>
  </property>
  <property name="FSC#RLPCFG@15.1700:SubFileDocument_objowngroup_grshortname" pid="60" fmtid="{D5CDD505-2E9C-101B-9397-08002B2CF9AE}">
    <vt:lpwstr>0850 DLR 4 Mosel Abt. 431</vt:lpwstr>
  </property>
  <property name="FSC#RLPCFG@15.1700:SubFileDocument_objowngroup_grshortname_special" pid="61" fmtid="{D5CDD505-2E9C-101B-9397-08002B2CF9AE}">
    <vt:lpwstr>DLR 4 Mosel Abt. 431</vt:lpwstr>
  </property>
  <property name="FSC#RLPCFG@15.1700:SubFileDocument_Foreignnr" pid="62" fmtid="{D5CDD505-2E9C-101B-9397-08002B2CF9AE}">
    <vt:lpwstr/>
  </property>
  <property name="FSC#RLPCFG@15.1700:ContentObject_Group_Name" pid="63" fmtid="{D5CDD505-2E9C-101B-9397-08002B2CF9AE}">
    <vt:lpwstr>DLR 4 Mosel Abteilung 431 Agrarförderung</vt:lpwstr>
  </property>
  <property name="FSC#RLPCFG@15.1700:ContentObject_Group_AddrDesc" pid="64" fmtid="{D5CDD505-2E9C-101B-9397-08002B2CF9AE}">
    <vt:lpwstr/>
  </property>
  <property name="FSC#RLPCFG@15.1700:ContentObject_Group_AddrStreet" pid="65" fmtid="{D5CDD505-2E9C-101B-9397-08002B2CF9AE}">
    <vt:lpwstr/>
  </property>
  <property name="FSC#RLPCFG@15.1700:ContentObject_Group_AddrOn" pid="66" fmtid="{D5CDD505-2E9C-101B-9397-08002B2CF9AE}">
    <vt:lpwstr/>
  </property>
  <property name="FSC#RLPCFG@15.1700:ContentObject_Group_AddrZipCode" pid="67" fmtid="{D5CDD505-2E9C-101B-9397-08002B2CF9AE}">
    <vt:lpwstr/>
  </property>
  <property name="FSC#RLPCFG@15.1700:ContentObject_Group_AddrCity" pid="68" fmtid="{D5CDD505-2E9C-101B-9397-08002B2CF9AE}">
    <vt:lpwstr/>
  </property>
  <property name="FSC#RLPCFG@15.1700:ContentObject_Group_AddrCountry" pid="69" fmtid="{D5CDD505-2E9C-101B-9397-08002B2CF9AE}">
    <vt:lpwstr/>
  </property>
  <property name="FSC#RLPCFG@15.1700:ContentObject_Group_AddrPOBox" pid="70" fmtid="{D5CDD505-2E9C-101B-9397-08002B2CF9AE}">
    <vt:lpwstr/>
  </property>
  <property name="FSC#RLPCFG@15.1700:ContentObject_Group_AddrPOBoxZipCode" pid="71" fmtid="{D5CDD505-2E9C-101B-9397-08002B2CF9AE}">
    <vt:lpwstr/>
  </property>
  <property name="FSC#RLPCFG@15.1700:ContentObject_Group_Telnumber" pid="72" fmtid="{D5CDD505-2E9C-101B-9397-08002B2CF9AE}">
    <vt:lpwstr/>
  </property>
  <property name="FSC#RLPCFG@15.1700:ContentObject_Group_Fax" pid="73" fmtid="{D5CDD505-2E9C-101B-9397-08002B2CF9AE}">
    <vt:lpwstr/>
  </property>
  <property name="FSC#RLPCFG@15.1700:ContentObject_Group_EMail" pid="74" fmtid="{D5CDD505-2E9C-101B-9397-08002B2CF9AE}">
    <vt:lpwstr/>
  </property>
  <property name="FSC#RLPCFG@15.1700:Procedure_diarynumber" pid="75" fmtid="{D5CDD505-2E9C-101B-9397-08002B2CF9AE}">
    <vt:lpwstr/>
  </property>
  <property name="FSC#COOELAK@1.1001:Subject" pid="76" fmtid="{D5CDD505-2E9C-101B-9397-08002B2CF9AE}">
    <vt:lpwstr>SP-0304 Weininvestitionsförderung - Koordination</vt:lpwstr>
  </property>
  <property name="FSC#COOELAK@1.1001:FileReference" pid="77" fmtid="{D5CDD505-2E9C-101B-9397-08002B2CF9AE}">
    <vt:lpwstr>6032-0011-0850 DLR 4 Mosel Abt. 431</vt:lpwstr>
  </property>
  <property name="FSC#COOELAK@1.1001:FileRefYear" pid="78" fmtid="{D5CDD505-2E9C-101B-9397-08002B2CF9AE}">
    <vt:lpwstr>2024</vt:lpwstr>
  </property>
  <property name="FSC#COOELAK@1.1001:FileRefOrdinal" pid="79" fmtid="{D5CDD505-2E9C-101B-9397-08002B2CF9AE}">
    <vt:lpwstr>12</vt:lpwstr>
  </property>
  <property name="FSC#COOELAK@1.1001:FileRefOU" pid="80" fmtid="{D5CDD505-2E9C-101B-9397-08002B2CF9AE}">
    <vt:lpwstr>0850 DLR 4 Mosel Abt. 431</vt:lpwstr>
  </property>
  <property name="FSC#COOELAK@1.1001:Organization" pid="81" fmtid="{D5CDD505-2E9C-101B-9397-08002B2CF9AE}">
    <vt:lpwstr/>
  </property>
  <property name="FSC#COOELAK@1.1001:Owner" pid="82" fmtid="{D5CDD505-2E9C-101B-9397-08002B2CF9AE}">
    <vt:lpwstr>Oster Anne</vt:lpwstr>
  </property>
  <property name="FSC#COOELAK@1.1001:OwnerExtension" pid="83" fmtid="{D5CDD505-2E9C-101B-9397-08002B2CF9AE}">
    <vt:lpwstr>174</vt:lpwstr>
  </property>
  <property name="FSC#COOELAK@1.1001:OwnerFaxExtension" pid="84" fmtid="{D5CDD505-2E9C-101B-9397-08002B2CF9AE}">
    <vt:lpwstr>103</vt:lpwstr>
  </property>
  <property name="FSC#COOELAK@1.1001:DispatchedBy" pid="85" fmtid="{D5CDD505-2E9C-101B-9397-08002B2CF9AE}">
    <vt:lpwstr/>
  </property>
  <property name="FSC#COOELAK@1.1001:DispatchedAt" pid="86" fmtid="{D5CDD505-2E9C-101B-9397-08002B2CF9AE}">
    <vt:lpwstr/>
  </property>
  <property name="FSC#COOELAK@1.1001:ApprovedBy" pid="87" fmtid="{D5CDD505-2E9C-101B-9397-08002B2CF9AE}">
    <vt:lpwstr/>
  </property>
  <property name="FSC#COOELAK@1.1001:ApprovedAt" pid="88" fmtid="{D5CDD505-2E9C-101B-9397-08002B2CF9AE}">
    <vt:lpwstr/>
  </property>
  <property name="FSC#COOELAK@1.1001:Department" pid="89" fmtid="{D5CDD505-2E9C-101B-9397-08002B2CF9AE}">
    <vt:lpwstr>0850 DLR 4 Mosel Abt. 431 (DLR 4 Mosel Abteilung 431 Agrarförderung)</vt:lpwstr>
  </property>
  <property name="FSC#COOELAK@1.1001:CreatedAt" pid="90" fmtid="{D5CDD505-2E9C-101B-9397-08002B2CF9AE}">
    <vt:lpwstr>28.08.2025</vt:lpwstr>
  </property>
  <property name="FSC#COOELAK@1.1001:OU" pid="91" fmtid="{D5CDD505-2E9C-101B-9397-08002B2CF9AE}">
    <vt:lpwstr>0850 DLR 4 Mosel Abt. 431 (DLR 4 Mosel Abteilung 431 Agrarförderung)</vt:lpwstr>
  </property>
  <property name="FSC#COOELAK@1.1001:Priority" pid="92" fmtid="{D5CDD505-2E9C-101B-9397-08002B2CF9AE}">
    <vt:lpwstr> ()</vt:lpwstr>
  </property>
  <property name="FSC#COOELAK@1.1001:ObjBarCode" pid="93" fmtid="{D5CDD505-2E9C-101B-9397-08002B2CF9AE}">
    <vt:lpwstr>*COO.2298.130.2.2758770*</vt:lpwstr>
  </property>
  <property name="FSC#COOELAK@1.1001:RefBarCode" pid="94" fmtid="{D5CDD505-2E9C-101B-9397-08002B2CF9AE}">
    <vt:lpwstr>*COO.2298.130.2.2758773*</vt:lpwstr>
  </property>
  <property name="FSC#COOELAK@1.1001:FileRefBarCode" pid="95" fmtid="{D5CDD505-2E9C-101B-9397-08002B2CF9AE}">
    <vt:lpwstr>*6032-0011-0850 DLR 4 Mosel Abt. 431*</vt:lpwstr>
  </property>
  <property name="FSC#COOELAK@1.1001:ExternalRef" pid="96" fmtid="{D5CDD505-2E9C-101B-9397-08002B2CF9AE}">
    <vt:lpwstr/>
  </property>
  <property name="FSC#COOELAK@1.1001:IncomingNumber" pid="97" fmtid="{D5CDD505-2E9C-101B-9397-08002B2CF9AE}">
    <vt:lpwstr/>
  </property>
  <property name="FSC#COOELAK@1.1001:IncomingSubject" pid="98" fmtid="{D5CDD505-2E9C-101B-9397-08002B2CF9AE}">
    <vt:lpwstr/>
  </property>
  <property name="FSC#COOELAK@1.1001:ProcessResponsible" pid="99" fmtid="{D5CDD505-2E9C-101B-9397-08002B2CF9AE}">
    <vt:lpwstr/>
  </property>
  <property name="FSC#COOELAK@1.1001:ProcessResponsiblePhone" pid="100" fmtid="{D5CDD505-2E9C-101B-9397-08002B2CF9AE}">
    <vt:lpwstr/>
  </property>
  <property name="FSC#COOELAK@1.1001:ProcessResponsibleMail" pid="101" fmtid="{D5CDD505-2E9C-101B-9397-08002B2CF9AE}">
    <vt:lpwstr/>
  </property>
  <property name="FSC#COOELAK@1.1001:ProcessResponsibleFax" pid="102" fmtid="{D5CDD505-2E9C-101B-9397-08002B2CF9AE}">
    <vt:lpwstr/>
  </property>
  <property name="FSC#COOELAK@1.1001:ApproverFirstName" pid="103" fmtid="{D5CDD505-2E9C-101B-9397-08002B2CF9AE}">
    <vt:lpwstr/>
  </property>
  <property name="FSC#COOELAK@1.1001:ApproverSurName" pid="104" fmtid="{D5CDD505-2E9C-101B-9397-08002B2CF9AE}">
    <vt:lpwstr/>
  </property>
  <property name="FSC#COOELAK@1.1001:ApproverTitle" pid="105" fmtid="{D5CDD505-2E9C-101B-9397-08002B2CF9AE}">
    <vt:lpwstr/>
  </property>
  <property name="FSC#COOELAK@1.1001:ExternalDate" pid="106" fmtid="{D5CDD505-2E9C-101B-9397-08002B2CF9AE}">
    <vt:lpwstr/>
  </property>
  <property name="FSC#COOELAK@1.1001:SettlementApprovedAt" pid="107" fmtid="{D5CDD505-2E9C-101B-9397-08002B2CF9AE}">
    <vt:lpwstr/>
  </property>
  <property name="FSC#COOELAK@1.1001:BaseNumber" pid="108" fmtid="{D5CDD505-2E9C-101B-9397-08002B2CF9AE}">
    <vt:lpwstr>6032</vt:lpwstr>
  </property>
  <property name="FSC#COOELAK@1.1001:CurrentUserRolePos" pid="109" fmtid="{D5CDD505-2E9C-101B-9397-08002B2CF9AE}">
    <vt:lpwstr>Leitung</vt:lpwstr>
  </property>
  <property name="FSC#COOELAK@1.1001:CurrentUserEmail" pid="110" fmtid="{D5CDD505-2E9C-101B-9397-08002B2CF9AE}">
    <vt:lpwstr>lisa.gorges@dlr.rlp.de</vt:lpwstr>
  </property>
  <property name="FSC#ELAKGOV@1.1001:PersonalSubjGender" pid="111" fmtid="{D5CDD505-2E9C-101B-9397-08002B2CF9AE}">
    <vt:lpwstr/>
  </property>
  <property name="FSC#ELAKGOV@1.1001:PersonalSubjFirstName" pid="112" fmtid="{D5CDD505-2E9C-101B-9397-08002B2CF9AE}">
    <vt:lpwstr/>
  </property>
  <property name="FSC#ELAKGOV@1.1001:PersonalSubjSurName" pid="113" fmtid="{D5CDD505-2E9C-101B-9397-08002B2CF9AE}">
    <vt:lpwstr/>
  </property>
  <property name="FSC#ELAKGOV@1.1001:PersonalSubjSalutation" pid="114" fmtid="{D5CDD505-2E9C-101B-9397-08002B2CF9AE}">
    <vt:lpwstr/>
  </property>
  <property name="FSC#ELAKGOV@1.1001:PersonalSubjAddress" pid="115" fmtid="{D5CDD505-2E9C-101B-9397-08002B2CF9AE}">
    <vt:lpwstr/>
  </property>
  <property name="FSC#ATSTATECFG@1.1001:Office" pid="116" fmtid="{D5CDD505-2E9C-101B-9397-08002B2CF9AE}">
    <vt:lpwstr/>
  </property>
  <property name="FSC#ATSTATECFG@1.1001:Agent" pid="117" fmtid="{D5CDD505-2E9C-101B-9397-08002B2CF9AE}">
    <vt:lpwstr/>
  </property>
  <property name="FSC#ATSTATECFG@1.1001:AgentPhone" pid="118" fmtid="{D5CDD505-2E9C-101B-9397-08002B2CF9AE}">
    <vt:lpwstr/>
  </property>
  <property name="FSC#ATSTATECFG@1.1001:DepartmentFax" pid="119" fmtid="{D5CDD505-2E9C-101B-9397-08002B2CF9AE}">
    <vt:lpwstr/>
  </property>
  <property name="FSC#ATSTATECFG@1.1001:DepartmentEmail" pid="120" fmtid="{D5CDD505-2E9C-101B-9397-08002B2CF9AE}">
    <vt:lpwstr/>
  </property>
  <property name="FSC#ATSTATECFG@1.1001:SubfileDate" pid="121" fmtid="{D5CDD505-2E9C-101B-9397-08002B2CF9AE}">
    <vt:lpwstr>28.08.2025</vt:lpwstr>
  </property>
  <property name="FSC#ATSTATECFG@1.1001:SubfileSubject" pid="122" fmtid="{D5CDD505-2E9C-101B-9397-08002B2CF9AE}">
    <vt:lpwstr>Inko_x005f_vereinfacht_x005f_WMO_x005f_6_x005f_3_x005f_20250828</vt:lpwstr>
  </property>
  <property name="FSC#ATSTATECFG@1.1001:DepartmentZipCode" pid="123" fmtid="{D5CDD505-2E9C-101B-9397-08002B2CF9AE}">
    <vt:lpwstr/>
  </property>
  <property name="FSC#ATSTATECFG@1.1001:DepartmentCountry" pid="124" fmtid="{D5CDD505-2E9C-101B-9397-08002B2CF9AE}">
    <vt:lpwstr/>
  </property>
  <property name="FSC#ATSTATECFG@1.1001:DepartmentCity" pid="125" fmtid="{D5CDD505-2E9C-101B-9397-08002B2CF9AE}">
    <vt:lpwstr/>
  </property>
  <property name="FSC#ATSTATECFG@1.1001:DepartmentStreet" pid="126" fmtid="{D5CDD505-2E9C-101B-9397-08002B2CF9AE}">
    <vt:lpwstr/>
  </property>
  <property name="FSC#CCAPRECONFIGG@15.1001:DepartmentON" pid="127" fmtid="{D5CDD505-2E9C-101B-9397-08002B2CF9AE}">
    <vt:lpwstr/>
  </property>
  <property name="FSC#ATSTATECFG@1.1001:DepartmentDVR" pid="128" fmtid="{D5CDD505-2E9C-101B-9397-08002B2CF9AE}">
    <vt:lpwstr/>
  </property>
  <property name="FSC#ATSTATECFG@1.1001:DepartmentUID" pid="129" fmtid="{D5CDD505-2E9C-101B-9397-08002B2CF9AE}">
    <vt:lpwstr/>
  </property>
  <property name="FSC#ATSTATECFG@1.1001:SubfileReference" pid="130" fmtid="{D5CDD505-2E9C-101B-9397-08002B2CF9AE}">
    <vt:lpwstr>6032-0011#2024/0003-0850 DLR 4 Mosel Abt. 431.0042</vt:lpwstr>
  </property>
  <property name="FSC#ATSTATECFG@1.1001:Clause" pid="131" fmtid="{D5CDD505-2E9C-101B-9397-08002B2CF9AE}">
    <vt:lpwstr/>
  </property>
  <property name="FSC#ATSTATECFG@1.1001:ApprovedSignature" pid="132" fmtid="{D5CDD505-2E9C-101B-9397-08002B2CF9AE}">
    <vt:lpwstr/>
  </property>
  <property name="FSC#ATSTATECFG@1.1001:BankAccount" pid="133" fmtid="{D5CDD505-2E9C-101B-9397-08002B2CF9AE}">
    <vt:lpwstr/>
  </property>
  <property name="FSC#ATSTATECFG@1.1001:BankAccountOwner" pid="134" fmtid="{D5CDD505-2E9C-101B-9397-08002B2CF9AE}">
    <vt:lpwstr/>
  </property>
  <property name="FSC#ATSTATECFG@1.1001:BankInstitute" pid="135" fmtid="{D5CDD505-2E9C-101B-9397-08002B2CF9AE}">
    <vt:lpwstr/>
  </property>
  <property name="FSC#ATSTATECFG@1.1001:BankAccountID" pid="136" fmtid="{D5CDD505-2E9C-101B-9397-08002B2CF9AE}">
    <vt:lpwstr/>
  </property>
  <property name="FSC#ATSTATECFG@1.1001:BankAccountIBAN" pid="137" fmtid="{D5CDD505-2E9C-101B-9397-08002B2CF9AE}">
    <vt:lpwstr/>
  </property>
  <property name="FSC#ATSTATECFG@1.1001:BankAccountBIC" pid="138" fmtid="{D5CDD505-2E9C-101B-9397-08002B2CF9AE}">
    <vt:lpwstr/>
  </property>
  <property name="FSC#ATSTATECFG@1.1001:BankName" pid="139" fmtid="{D5CDD505-2E9C-101B-9397-08002B2CF9AE}">
    <vt:lpwstr/>
  </property>
  <property name="FSC#COOELAK@1.1001:ObjectAddressees" pid="140" fmtid="{D5CDD505-2E9C-101B-9397-08002B2CF9AE}">
    <vt:lpwstr/>
  </property>
  <property name="FSC#COOELAK@1.1001:replyreference" pid="141" fmtid="{D5CDD505-2E9C-101B-9397-08002B2CF9AE}">
    <vt:lpwstr/>
  </property>
  <property name="FSC#FSCGOVDE@1.1001:FileRefOUEmail" pid="142" fmtid="{D5CDD505-2E9C-101B-9397-08002B2CF9AE}">
    <vt:lpwstr/>
  </property>
  <property name="FSC#FSCGOVDE@1.1001:ProcedureReference" pid="143" fmtid="{D5CDD505-2E9C-101B-9397-08002B2CF9AE}">
    <vt:lpwstr>6032-0011#2024/0003-0850 DLR 4 Mosel Abt. 431</vt:lpwstr>
  </property>
  <property name="FSC#FSCGOVDE@1.1001:FileSubject" pid="144" fmtid="{D5CDD505-2E9C-101B-9397-08002B2CF9AE}">
    <vt:lpwstr>SP-0304 Weininvestitionsförderung - Koordination</vt:lpwstr>
  </property>
  <property name="FSC#FSCGOVDE@1.1001:ProcedureSubject" pid="145" fmtid="{D5CDD505-2E9C-101B-9397-08002B2CF9AE}">
    <vt:lpwstr>Formulare</vt:lpwstr>
  </property>
  <property name="FSC#FSCGOVDE@1.1001:SignFinalVersionBy" pid="146" fmtid="{D5CDD505-2E9C-101B-9397-08002B2CF9AE}">
    <vt:lpwstr/>
  </property>
  <property name="FSC#FSCGOVDE@1.1001:SignFinalVersionAt" pid="147" fmtid="{D5CDD505-2E9C-101B-9397-08002B2CF9AE}">
    <vt:lpwstr/>
  </property>
  <property name="FSC#FSCGOVDE@1.1001:ProcedureRefBarCode" pid="148" fmtid="{D5CDD505-2E9C-101B-9397-08002B2CF9AE}">
    <vt:lpwstr>6032-0011#2024/0003-0850 DLR 4 Mosel Abt. 431</vt:lpwstr>
  </property>
  <property name="FSC#FSCGOVDE@1.1001:FileAddSubj" pid="149" fmtid="{D5CDD505-2E9C-101B-9397-08002B2CF9AE}">
    <vt:lpwstr/>
  </property>
  <property name="FSC#FSCGOVDE@1.1001:DocumentSubj" pid="150" fmtid="{D5CDD505-2E9C-101B-9397-08002B2CF9AE}">
    <vt:lpwstr>Inko_x005f_vereinfacht_x005f_WMO_x005f_6_x005f_3_x005f_20250828</vt:lpwstr>
  </property>
  <property name="FSC#FSCGOVDE@1.1001:FileRel" pid="151" fmtid="{D5CDD505-2E9C-101B-9397-08002B2CF9AE}">
    <vt:lpwstr/>
  </property>
  <property name="FSC#DEPRECONFIG@15.1001:DocumentTitle" pid="152" fmtid="{D5CDD505-2E9C-101B-9397-08002B2CF9AE}">
    <vt:lpwstr>Inko_x005f_vereinfacht_x005f_WMO_x005f_6_x005f_3_x005f_20250828</vt:lpwstr>
  </property>
  <property name="FSC#DEPRECONFIG@15.1001:ProcedureTitle" pid="153" fmtid="{D5CDD505-2E9C-101B-9397-08002B2CF9AE}">
    <vt:lpwstr/>
  </property>
  <property name="FSC#DEPRECONFIG@15.1001:AuthorTitle" pid="154" fmtid="{D5CDD505-2E9C-101B-9397-08002B2CF9AE}">
    <vt:lpwstr/>
  </property>
  <property name="FSC#DEPRECONFIG@15.1001:AuthorSalution" pid="155" fmtid="{D5CDD505-2E9C-101B-9397-08002B2CF9AE}">
    <vt:lpwstr>Agrarförderung</vt:lpwstr>
  </property>
  <property name="FSC#DEPRECONFIG@15.1001:AuthorName" pid="156" fmtid="{D5CDD505-2E9C-101B-9397-08002B2CF9AE}">
    <vt:lpwstr>Dirk Jacobs</vt:lpwstr>
  </property>
  <property name="FSC#DEPRECONFIG@15.1001:AuthorMail" pid="157" fmtid="{D5CDD505-2E9C-101B-9397-08002B2CF9AE}">
    <vt:lpwstr>Dirk.Jacobs@dlr.rlp.de</vt:lpwstr>
  </property>
  <property name="FSC#DEPRECONFIG@15.1001:AuthorTelephone" pid="158" fmtid="{D5CDD505-2E9C-101B-9397-08002B2CF9AE}">
    <vt:lpwstr>02602/9228-1902</vt:lpwstr>
  </property>
  <property name="FSC#DEPRECONFIG@15.1001:AuthorFax" pid="159" fmtid="{D5CDD505-2E9C-101B-9397-08002B2CF9AE}">
    <vt:lpwstr>0671/92896 - 444</vt:lpwstr>
  </property>
  <property name="FSC#DEPRECONFIG@15.1001:AuthorOE" pid="160" fmtid="{D5CDD505-2E9C-101B-9397-08002B2CF9AE}">
    <vt:lpwstr>0850 DLR 4 Mosel Abt. 431 (DLR 4 Mosel Abteilung 431 Agrarförderung)</vt:lpwstr>
  </property>
  <property name="FSC#COOSYSTEM@1.1:Container" pid="161" fmtid="{D5CDD505-2E9C-101B-9397-08002B2CF9AE}">
    <vt:lpwstr>COO.2298.130.2.2758770</vt:lpwstr>
  </property>
  <property name="FSC#FSCFOLIO@1.1001:docpropproject" pid="162" fmtid="{D5CDD505-2E9C-101B-9397-08002B2CF9AE}">
    <vt:lpwstr/>
  </property>
</Properties>
</file>